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ine\Desktop\Boussaquin 2026\"/>
    </mc:Choice>
  </mc:AlternateContent>
  <bookViews>
    <workbookView xWindow="0" yWindow="0" windowWidth="15396" windowHeight="71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2" i="1" l="1"/>
  <c r="M81" i="1"/>
  <c r="M80" i="1"/>
  <c r="M79" i="1"/>
  <c r="M78" i="1"/>
  <c r="M77" i="1"/>
  <c r="M76" i="1"/>
  <c r="M75" i="1"/>
  <c r="M74" i="1"/>
  <c r="M73" i="1"/>
  <c r="M72" i="1"/>
  <c r="M71" i="1"/>
  <c r="M70" i="1"/>
  <c r="M68" i="1"/>
  <c r="M67" i="1"/>
  <c r="M66" i="1"/>
  <c r="L68" i="1"/>
  <c r="L67" i="1"/>
  <c r="L66" i="1"/>
  <c r="M65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49" i="1"/>
  <c r="M48" i="1"/>
  <c r="L49" i="1"/>
  <c r="L48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0" i="1"/>
  <c r="M29" i="1"/>
  <c r="L30" i="1"/>
  <c r="L29" i="1"/>
  <c r="M27" i="1"/>
  <c r="M15" i="1"/>
  <c r="M14" i="1"/>
  <c r="L15" i="1"/>
  <c r="L14" i="1"/>
  <c r="M7" i="1"/>
  <c r="K11" i="1"/>
  <c r="K13" i="1"/>
  <c r="K14" i="1"/>
  <c r="K15" i="1"/>
  <c r="K16" i="1"/>
  <c r="K17" i="1"/>
  <c r="K18" i="1"/>
  <c r="K19" i="1"/>
  <c r="K20" i="1"/>
  <c r="K21" i="1"/>
  <c r="K22" i="1"/>
  <c r="K23" i="1"/>
  <c r="K24" i="1"/>
  <c r="K27" i="1"/>
  <c r="K29" i="1"/>
  <c r="K30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9" i="1"/>
  <c r="K46" i="1"/>
  <c r="K48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8" i="1"/>
  <c r="J67" i="1"/>
  <c r="J66" i="1"/>
  <c r="J65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49" i="1"/>
  <c r="J48" i="1"/>
  <c r="J46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0" i="1"/>
  <c r="J29" i="1"/>
  <c r="I30" i="1"/>
  <c r="I29" i="1"/>
  <c r="J27" i="1"/>
  <c r="J11" i="1"/>
  <c r="J7" i="1"/>
  <c r="I49" i="1"/>
  <c r="I48" i="1"/>
  <c r="H49" i="1"/>
  <c r="H48" i="1"/>
  <c r="H82" i="1"/>
  <c r="H78" i="1"/>
  <c r="H74" i="1"/>
  <c r="H73" i="1"/>
  <c r="H70" i="1"/>
  <c r="H65" i="1"/>
  <c r="H63" i="1"/>
  <c r="H59" i="1"/>
  <c r="H55" i="1"/>
  <c r="H54" i="1"/>
  <c r="H51" i="1"/>
  <c r="H46" i="1"/>
  <c r="H44" i="1"/>
  <c r="H40" i="1"/>
  <c r="H36" i="1"/>
  <c r="H35" i="1"/>
  <c r="H34" i="1"/>
  <c r="H33" i="1"/>
  <c r="H32" i="1"/>
  <c r="H30" i="1"/>
  <c r="H29" i="1"/>
  <c r="H27" i="1"/>
  <c r="H24" i="1"/>
  <c r="H23" i="1"/>
  <c r="H22" i="1"/>
  <c r="H21" i="1"/>
  <c r="H20" i="1"/>
  <c r="H19" i="1"/>
  <c r="H18" i="1"/>
  <c r="H17" i="1"/>
  <c r="H16" i="1"/>
  <c r="H15" i="1"/>
  <c r="H14" i="1"/>
  <c r="E82" i="1"/>
  <c r="E78" i="1"/>
  <c r="E65" i="1"/>
  <c r="E63" i="1"/>
  <c r="E59" i="1"/>
  <c r="E55" i="1"/>
  <c r="E54" i="1"/>
  <c r="E51" i="1"/>
  <c r="E44" i="1"/>
  <c r="E40" i="1"/>
  <c r="E36" i="1"/>
  <c r="E35" i="1"/>
  <c r="E32" i="1"/>
  <c r="E24" i="1"/>
  <c r="E23" i="1"/>
  <c r="E22" i="1"/>
  <c r="E21" i="1"/>
  <c r="E20" i="1"/>
  <c r="E19" i="1"/>
  <c r="E18" i="1"/>
  <c r="E17" i="1"/>
  <c r="E16" i="1"/>
  <c r="E70" i="1"/>
  <c r="F70" i="1"/>
  <c r="G70" i="1" s="1"/>
  <c r="G15" i="1"/>
  <c r="G14" i="1"/>
  <c r="G13" i="1"/>
  <c r="G11" i="1"/>
  <c r="G7" i="1"/>
  <c r="F15" i="1"/>
  <c r="F14" i="1"/>
  <c r="E15" i="1"/>
  <c r="E14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1" i="1"/>
  <c r="C20" i="1"/>
  <c r="C19" i="1"/>
  <c r="C18" i="1"/>
  <c r="C17" i="1"/>
  <c r="C16" i="1"/>
  <c r="C15" i="1"/>
  <c r="C14" i="1"/>
  <c r="H43" i="1" l="1"/>
  <c r="I43" i="1" s="1"/>
  <c r="G40" i="1"/>
  <c r="B41" i="1"/>
  <c r="H41" i="1" s="1"/>
  <c r="I41" i="1" s="1"/>
  <c r="B40" i="1"/>
  <c r="B39" i="1"/>
  <c r="B38" i="1"/>
  <c r="E38" i="1" s="1"/>
  <c r="B37" i="1"/>
  <c r="H37" i="1" s="1"/>
  <c r="I37" i="1" s="1"/>
  <c r="H39" i="1"/>
  <c r="I39" i="1" s="1"/>
  <c r="H38" i="1"/>
  <c r="I38" i="1" s="1"/>
  <c r="G65" i="1"/>
  <c r="G54" i="1"/>
  <c r="F54" i="1"/>
  <c r="G51" i="1"/>
  <c r="E46" i="1"/>
  <c r="G44" i="1"/>
  <c r="G35" i="1"/>
  <c r="G32" i="1"/>
  <c r="E62" i="1"/>
  <c r="F62" i="1" s="1"/>
  <c r="G62" i="1" s="1"/>
  <c r="F58" i="1"/>
  <c r="G58" i="1" s="1"/>
  <c r="F38" i="1"/>
  <c r="G38" i="1" s="1"/>
  <c r="B62" i="1"/>
  <c r="B61" i="1"/>
  <c r="B58" i="1"/>
  <c r="E58" i="1" s="1"/>
  <c r="B57" i="1"/>
  <c r="H57" i="1" s="1"/>
  <c r="I57" i="1" s="1"/>
  <c r="B54" i="1"/>
  <c r="B53" i="1"/>
  <c r="B50" i="1"/>
  <c r="B49" i="1"/>
  <c r="B46" i="1"/>
  <c r="F46" i="1"/>
  <c r="G46" i="1" s="1"/>
  <c r="B44" i="1"/>
  <c r="B60" i="1" s="1"/>
  <c r="B43" i="1"/>
  <c r="B42" i="1"/>
  <c r="B36" i="1"/>
  <c r="B35" i="1"/>
  <c r="B34" i="1"/>
  <c r="B33" i="1"/>
  <c r="B32" i="1"/>
  <c r="B31" i="1"/>
  <c r="B30" i="1"/>
  <c r="B29" i="1"/>
  <c r="B28" i="1"/>
  <c r="B27" i="1"/>
  <c r="E27" i="1" s="1"/>
  <c r="F27" i="1" s="1"/>
  <c r="G27" i="1" s="1"/>
  <c r="B25" i="1"/>
  <c r="C25" i="1" s="1"/>
  <c r="L82" i="1"/>
  <c r="M82" i="1" s="1"/>
  <c r="I82" i="1"/>
  <c r="F82" i="1"/>
  <c r="G82" i="1" s="1"/>
  <c r="L81" i="1"/>
  <c r="L80" i="1"/>
  <c r="L79" i="1"/>
  <c r="L78" i="1"/>
  <c r="I78" i="1"/>
  <c r="F78" i="1"/>
  <c r="G78" i="1" s="1"/>
  <c r="L77" i="1"/>
  <c r="L76" i="1"/>
  <c r="L75" i="1"/>
  <c r="L74" i="1"/>
  <c r="I74" i="1"/>
  <c r="L73" i="1"/>
  <c r="I73" i="1"/>
  <c r="L72" i="1"/>
  <c r="L71" i="1"/>
  <c r="L70" i="1"/>
  <c r="I70" i="1"/>
  <c r="L65" i="1"/>
  <c r="I65" i="1"/>
  <c r="F65" i="1"/>
  <c r="L63" i="1"/>
  <c r="I63" i="1"/>
  <c r="F63" i="1"/>
  <c r="G63" i="1" s="1"/>
  <c r="L62" i="1"/>
  <c r="L61" i="1"/>
  <c r="L60" i="1"/>
  <c r="L59" i="1"/>
  <c r="I59" i="1"/>
  <c r="F59" i="1"/>
  <c r="G59" i="1" s="1"/>
  <c r="L58" i="1"/>
  <c r="L57" i="1"/>
  <c r="L56" i="1"/>
  <c r="L55" i="1"/>
  <c r="I55" i="1"/>
  <c r="F55" i="1"/>
  <c r="G55" i="1" s="1"/>
  <c r="L54" i="1"/>
  <c r="I54" i="1"/>
  <c r="L53" i="1"/>
  <c r="L52" i="1"/>
  <c r="L51" i="1"/>
  <c r="I51" i="1"/>
  <c r="F51" i="1"/>
  <c r="L46" i="1"/>
  <c r="I46" i="1"/>
  <c r="L44" i="1"/>
  <c r="I44" i="1"/>
  <c r="F44" i="1"/>
  <c r="L43" i="1"/>
  <c r="L42" i="1"/>
  <c r="L41" i="1"/>
  <c r="L40" i="1"/>
  <c r="I40" i="1"/>
  <c r="F40" i="1"/>
  <c r="L39" i="1"/>
  <c r="L38" i="1"/>
  <c r="L37" i="1"/>
  <c r="L36" i="1"/>
  <c r="I36" i="1"/>
  <c r="F36" i="1"/>
  <c r="G36" i="1" s="1"/>
  <c r="L35" i="1"/>
  <c r="I35" i="1"/>
  <c r="F35" i="1"/>
  <c r="L34" i="1"/>
  <c r="I34" i="1"/>
  <c r="L33" i="1"/>
  <c r="I33" i="1"/>
  <c r="L32" i="1"/>
  <c r="I32" i="1"/>
  <c r="F32" i="1"/>
  <c r="L27" i="1"/>
  <c r="I27" i="1"/>
  <c r="M24" i="1"/>
  <c r="M22" i="1"/>
  <c r="M21" i="1"/>
  <c r="M11" i="1"/>
  <c r="L18" i="1"/>
  <c r="M18" i="1" s="1"/>
  <c r="J24" i="1"/>
  <c r="J16" i="1"/>
  <c r="J13" i="1"/>
  <c r="I16" i="1"/>
  <c r="H13" i="1"/>
  <c r="F16" i="1"/>
  <c r="G16" i="1" s="1"/>
  <c r="E13" i="1"/>
  <c r="H11" i="1"/>
  <c r="E11" i="1"/>
  <c r="K7" i="1"/>
  <c r="H7" i="1"/>
  <c r="E7" i="1"/>
  <c r="C12" i="1"/>
  <c r="C11" i="1"/>
  <c r="C10" i="1"/>
  <c r="C9" i="1"/>
  <c r="C8" i="1"/>
  <c r="C7" i="1"/>
  <c r="C6" i="1"/>
  <c r="C5" i="1"/>
  <c r="C4" i="1"/>
  <c r="L12" i="1"/>
  <c r="I12" i="1"/>
  <c r="L10" i="1"/>
  <c r="I10" i="1"/>
  <c r="L9" i="1"/>
  <c r="I9" i="1"/>
  <c r="L8" i="1"/>
  <c r="I8" i="1"/>
  <c r="L7" i="1"/>
  <c r="I7" i="1"/>
  <c r="F7" i="1"/>
  <c r="L6" i="1"/>
  <c r="I6" i="1"/>
  <c r="L5" i="1"/>
  <c r="I5" i="1"/>
  <c r="L4" i="1"/>
  <c r="I4" i="1"/>
  <c r="C24" i="1"/>
  <c r="C23" i="1"/>
  <c r="C22" i="1"/>
  <c r="C13" i="1"/>
  <c r="L24" i="1"/>
  <c r="I24" i="1"/>
  <c r="F24" i="1"/>
  <c r="G24" i="1" s="1"/>
  <c r="L23" i="1"/>
  <c r="M23" i="1" s="1"/>
  <c r="I23" i="1"/>
  <c r="J23" i="1" s="1"/>
  <c r="F23" i="1"/>
  <c r="G23" i="1" s="1"/>
  <c r="L22" i="1"/>
  <c r="I22" i="1"/>
  <c r="J22" i="1" s="1"/>
  <c r="F22" i="1"/>
  <c r="G22" i="1" s="1"/>
  <c r="L21" i="1"/>
  <c r="I21" i="1"/>
  <c r="J21" i="1" s="1"/>
  <c r="F21" i="1"/>
  <c r="G21" i="1" s="1"/>
  <c r="L20" i="1"/>
  <c r="M20" i="1" s="1"/>
  <c r="I20" i="1"/>
  <c r="J20" i="1" s="1"/>
  <c r="F20" i="1"/>
  <c r="G20" i="1" s="1"/>
  <c r="L19" i="1"/>
  <c r="M19" i="1" s="1"/>
  <c r="I19" i="1"/>
  <c r="J19" i="1" s="1"/>
  <c r="F19" i="1"/>
  <c r="G19" i="1" s="1"/>
  <c r="I18" i="1"/>
  <c r="J18" i="1" s="1"/>
  <c r="F18" i="1"/>
  <c r="G18" i="1" s="1"/>
  <c r="L17" i="1"/>
  <c r="M17" i="1" s="1"/>
  <c r="I17" i="1"/>
  <c r="J17" i="1" s="1"/>
  <c r="F17" i="1"/>
  <c r="G17" i="1" s="1"/>
  <c r="L16" i="1"/>
  <c r="M16" i="1" s="1"/>
  <c r="L13" i="1"/>
  <c r="M13" i="1" s="1"/>
  <c r="I13" i="1"/>
  <c r="F13" i="1"/>
  <c r="L11" i="1"/>
  <c r="I11" i="1"/>
  <c r="F11" i="1"/>
  <c r="E49" i="1" l="1"/>
  <c r="F49" i="1" s="1"/>
  <c r="G49" i="1" s="1"/>
  <c r="H60" i="1"/>
  <c r="I60" i="1" s="1"/>
  <c r="E61" i="1"/>
  <c r="F61" i="1" s="1"/>
  <c r="G61" i="1" s="1"/>
  <c r="H61" i="1"/>
  <c r="I61" i="1" s="1"/>
  <c r="H53" i="1"/>
  <c r="I53" i="1" s="1"/>
  <c r="E53" i="1"/>
  <c r="F53" i="1" s="1"/>
  <c r="G53" i="1" s="1"/>
  <c r="E33" i="1"/>
  <c r="F33" i="1" s="1"/>
  <c r="G33" i="1" s="1"/>
  <c r="H42" i="1"/>
  <c r="I42" i="1" s="1"/>
  <c r="E42" i="1"/>
  <c r="F42" i="1" s="1"/>
  <c r="G42" i="1" s="1"/>
  <c r="B47" i="1"/>
  <c r="B51" i="1"/>
  <c r="B55" i="1"/>
  <c r="B59" i="1"/>
  <c r="B63" i="1"/>
  <c r="H58" i="1"/>
  <c r="I58" i="1" s="1"/>
  <c r="E34" i="1"/>
  <c r="F34" i="1" s="1"/>
  <c r="G34" i="1" s="1"/>
  <c r="H62" i="1"/>
  <c r="I62" i="1" s="1"/>
  <c r="B45" i="1"/>
  <c r="B48" i="1"/>
  <c r="B52" i="1"/>
  <c r="B56" i="1"/>
  <c r="C27" i="1"/>
  <c r="H52" i="1" l="1"/>
  <c r="I52" i="1" s="1"/>
  <c r="E52" i="1"/>
  <c r="F52" i="1" s="1"/>
  <c r="G52" i="1" s="1"/>
  <c r="B79" i="1"/>
  <c r="B75" i="1"/>
  <c r="B71" i="1"/>
  <c r="B67" i="1"/>
  <c r="B82" i="1"/>
  <c r="B77" i="1"/>
  <c r="B69" i="1"/>
  <c r="B78" i="1"/>
  <c r="B74" i="1"/>
  <c r="B70" i="1"/>
  <c r="B66" i="1"/>
  <c r="B81" i="1"/>
  <c r="B73" i="1"/>
  <c r="B65" i="1"/>
  <c r="B76" i="1"/>
  <c r="B68" i="1"/>
  <c r="B80" i="1"/>
  <c r="B72" i="1"/>
  <c r="B64" i="1"/>
  <c r="E48" i="1"/>
  <c r="F48" i="1" s="1"/>
  <c r="G48" i="1" s="1"/>
  <c r="E56" i="1"/>
  <c r="F56" i="1" s="1"/>
  <c r="G56" i="1" s="1"/>
  <c r="H56" i="1"/>
  <c r="I56" i="1" s="1"/>
  <c r="H81" i="1" l="1"/>
  <c r="I81" i="1" s="1"/>
  <c r="E81" i="1"/>
  <c r="F81" i="1" s="1"/>
  <c r="G81" i="1" s="1"/>
  <c r="E76" i="1"/>
  <c r="F76" i="1" s="1"/>
  <c r="G76" i="1" s="1"/>
  <c r="H76" i="1"/>
  <c r="I76" i="1" s="1"/>
  <c r="H68" i="1"/>
  <c r="I68" i="1" s="1"/>
  <c r="E68" i="1"/>
  <c r="F68" i="1" s="1"/>
  <c r="G68" i="1" s="1"/>
  <c r="H79" i="1"/>
  <c r="I79" i="1" s="1"/>
  <c r="E79" i="1"/>
  <c r="F79" i="1" s="1"/>
  <c r="G79" i="1" s="1"/>
  <c r="H66" i="1"/>
  <c r="I66" i="1" s="1"/>
  <c r="E66" i="1"/>
  <c r="F66" i="1" s="1"/>
  <c r="G66" i="1" s="1"/>
  <c r="H67" i="1"/>
  <c r="I67" i="1" s="1"/>
  <c r="E67" i="1"/>
  <c r="F67" i="1" s="1"/>
  <c r="G67" i="1" s="1"/>
  <c r="H72" i="1"/>
  <c r="I72" i="1" s="1"/>
  <c r="E72" i="1"/>
  <c r="F72" i="1" s="1"/>
  <c r="G72" i="1" s="1"/>
  <c r="E71" i="1"/>
  <c r="F71" i="1" s="1"/>
  <c r="G71" i="1" s="1"/>
  <c r="H71" i="1"/>
  <c r="I71" i="1" s="1"/>
  <c r="E80" i="1"/>
  <c r="F80" i="1" s="1"/>
  <c r="G80" i="1" s="1"/>
  <c r="H80" i="1"/>
  <c r="I80" i="1" s="1"/>
  <c r="E73" i="1"/>
  <c r="F73" i="1" s="1"/>
  <c r="G73" i="1" s="1"/>
  <c r="E74" i="1"/>
  <c r="F74" i="1" s="1"/>
  <c r="G74" i="1" s="1"/>
  <c r="H77" i="1"/>
  <c r="I77" i="1" s="1"/>
  <c r="E77" i="1"/>
  <c r="F77" i="1" s="1"/>
  <c r="G77" i="1" s="1"/>
  <c r="E75" i="1"/>
  <c r="F75" i="1" s="1"/>
  <c r="G75" i="1" s="1"/>
  <c r="H75" i="1"/>
  <c r="I75" i="1" s="1"/>
</calcChain>
</file>

<file path=xl/sharedStrings.xml><?xml version="1.0" encoding="utf-8"?>
<sst xmlns="http://schemas.openxmlformats.org/spreadsheetml/2006/main" count="185" uniqueCount="84">
  <si>
    <t>Nombre de kms</t>
  </si>
  <si>
    <t>Altitude</t>
  </si>
  <si>
    <t>Moyenne horaire</t>
  </si>
  <si>
    <t xml:space="preserve"> </t>
  </si>
  <si>
    <t>Parcourus</t>
  </si>
  <si>
    <t>A Parcourir</t>
  </si>
  <si>
    <t>40km/h</t>
  </si>
  <si>
    <t>42km/h</t>
  </si>
  <si>
    <t>44km/h</t>
  </si>
  <si>
    <t>Départ</t>
  </si>
  <si>
    <t>370 m</t>
  </si>
  <si>
    <t>2ème passage ligne</t>
  </si>
  <si>
    <t>Ligne 2</t>
  </si>
  <si>
    <t>Ligne 3</t>
  </si>
  <si>
    <t>Ligne 4</t>
  </si>
  <si>
    <t>5ème passage ligne</t>
  </si>
  <si>
    <t>Ligne 5</t>
  </si>
  <si>
    <t>6ème passage ligne</t>
  </si>
  <si>
    <t>Ligne 6</t>
  </si>
  <si>
    <t>7ème passage ligne</t>
  </si>
  <si>
    <t>Ligne 7</t>
  </si>
  <si>
    <t>8ème passage ligne</t>
  </si>
  <si>
    <t>Ligne 8</t>
  </si>
  <si>
    <t>9ème passage ligne</t>
  </si>
  <si>
    <t>Ligne 9</t>
  </si>
  <si>
    <t>10ème passage ligne</t>
  </si>
  <si>
    <t>Ligne 10</t>
  </si>
  <si>
    <t>11ème passage ligne</t>
  </si>
  <si>
    <t>Ligne 11</t>
  </si>
  <si>
    <t>Ligne 12</t>
  </si>
  <si>
    <t xml:space="preserve">Ave Auvergne à droite Rue 19 Mars </t>
  </si>
  <si>
    <t>365 m</t>
  </si>
  <si>
    <t xml:space="preserve">Trophée </t>
  </si>
  <si>
    <t>19 Mars, à gauche Rue de la Gare</t>
  </si>
  <si>
    <t>371 m</t>
  </si>
  <si>
    <t>Florent</t>
  </si>
  <si>
    <t>Rue Gare à droite  ZI, Les Fontaines</t>
  </si>
  <si>
    <t>380 m</t>
  </si>
  <si>
    <t>SENTUCQ  au</t>
  </si>
  <si>
    <t xml:space="preserve">Rue de la charrière - </t>
  </si>
  <si>
    <t>415 m</t>
  </si>
  <si>
    <t>premier passage</t>
  </si>
  <si>
    <t>A Boussac-Bourg inter.C5/D997 à gauche</t>
  </si>
  <si>
    <t>420 m</t>
  </si>
  <si>
    <t xml:space="preserve">Boucle à </t>
  </si>
  <si>
    <t>Entrée Boussac</t>
  </si>
  <si>
    <t>360 m</t>
  </si>
  <si>
    <t xml:space="preserve">effectuer </t>
  </si>
  <si>
    <t>Inter. D997/D997 à gauche</t>
  </si>
  <si>
    <t xml:space="preserve">Ave Auvergne à gauche  Rue 19 Mars </t>
  </si>
  <si>
    <t>1er passage ligne trophée Florent SENTUCQ</t>
  </si>
  <si>
    <t>D997- Ave Auvergne, à gauche Rue 19 Mars</t>
  </si>
  <si>
    <t>Entrée St Silvain</t>
  </si>
  <si>
    <t>C8 Pierre Jaumatres</t>
  </si>
  <si>
    <t>540 m</t>
  </si>
  <si>
    <t>C8 / D67</t>
  </si>
  <si>
    <t>500 m</t>
  </si>
  <si>
    <t>D67 / C1</t>
  </si>
  <si>
    <t>610 m</t>
  </si>
  <si>
    <t>Entrée Toulx</t>
  </si>
  <si>
    <t>644 m</t>
  </si>
  <si>
    <t>Toulx MG</t>
  </si>
  <si>
    <t>655 m</t>
  </si>
  <si>
    <t>Sortie Toulx D67</t>
  </si>
  <si>
    <t>620 m</t>
  </si>
  <si>
    <t>D14 / D67</t>
  </si>
  <si>
    <t>600 m</t>
  </si>
  <si>
    <t>Chanon</t>
  </si>
  <si>
    <t>470 m</t>
  </si>
  <si>
    <t>Panneau Boussac D997 Avenue Auvergne</t>
  </si>
  <si>
    <t>355 m</t>
  </si>
  <si>
    <t xml:space="preserve">3éme passage ligne  </t>
  </si>
  <si>
    <t xml:space="preserve">4éme passage ligne </t>
  </si>
  <si>
    <t>12ème passage ligne</t>
  </si>
  <si>
    <t>13ème passage ligne</t>
  </si>
  <si>
    <t xml:space="preserve">14 passage ligne </t>
  </si>
  <si>
    <t xml:space="preserve">15 passage ligne </t>
  </si>
  <si>
    <t xml:space="preserve">16 passage    ARRIVER </t>
  </si>
  <si>
    <t>Ligne 13</t>
  </si>
  <si>
    <t>13  fois</t>
  </si>
  <si>
    <t>Ligne 1</t>
  </si>
  <si>
    <t>27 avril 2026 -Itinéraire 92 e Circuit Boussaquin</t>
  </si>
  <si>
    <t xml:space="preserve"> tourner à droite Sur D11 sortie Boussac</t>
  </si>
  <si>
    <t>tourner à gauche Direction gouby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</si>
</sst>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h:mm:ss;@"/>
    <numFmt numFmtId="166" formatCode="h:mm;@"/>
    <numFmt numFmtId="167" formatCode="0.0000"/>
    <numFmt numFmtId="168" formatCode="0.0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9"/>
      <color theme="1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66" fontId="3" fillId="0" borderId="1" xfId="0" applyNumberFormat="1" applyFont="1" applyBorder="1"/>
    <xf numFmtId="0" fontId="2" fillId="3" borderId="1" xfId="0" applyFont="1" applyFill="1" applyBorder="1" applyAlignment="1">
      <alignment horizontal="left"/>
    </xf>
    <xf numFmtId="0" fontId="3" fillId="0" borderId="0" xfId="0" applyNumberFormat="1" applyFont="1"/>
    <xf numFmtId="165" fontId="3" fillId="0" borderId="0" xfId="0" applyNumberFormat="1" applyFont="1"/>
    <xf numFmtId="0" fontId="4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NumberFormat="1" applyFont="1" applyFill="1"/>
    <xf numFmtId="165" fontId="3" fillId="3" borderId="0" xfId="0" applyNumberFormat="1" applyFont="1" applyFill="1"/>
    <xf numFmtId="20" fontId="3" fillId="3" borderId="1" xfId="0" applyNumberFormat="1" applyFont="1" applyFill="1" applyBorder="1" applyAlignment="1">
      <alignment horizontal="center"/>
    </xf>
    <xf numFmtId="167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/>
    <xf numFmtId="166" fontId="3" fillId="3" borderId="1" xfId="0" applyNumberFormat="1" applyFont="1" applyFill="1" applyBorder="1"/>
    <xf numFmtId="0" fontId="5" fillId="0" borderId="0" xfId="0" applyFont="1" applyAlignment="1">
      <alignment horizontal="center"/>
    </xf>
    <xf numFmtId="16" fontId="2" fillId="4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68" fontId="3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NumberFormat="1" applyFont="1" applyFill="1"/>
    <xf numFmtId="165" fontId="5" fillId="2" borderId="0" xfId="0" applyNumberFormat="1" applyFont="1" applyFill="1"/>
    <xf numFmtId="20" fontId="5" fillId="2" borderId="1" xfId="0" applyNumberFormat="1" applyFont="1" applyFill="1" applyBorder="1" applyAlignment="1">
      <alignment horizontal="center"/>
    </xf>
    <xf numFmtId="167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/>
    <xf numFmtId="166" fontId="5" fillId="2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0" xfId="0" applyNumberFormat="1" applyFont="1" applyFill="1"/>
    <xf numFmtId="165" fontId="3" fillId="5" borderId="0" xfId="0" applyNumberFormat="1" applyFont="1" applyFill="1"/>
    <xf numFmtId="20" fontId="3" fillId="5" borderId="1" xfId="0" applyNumberFormat="1" applyFont="1" applyFill="1" applyBorder="1" applyAlignment="1">
      <alignment horizontal="center"/>
    </xf>
    <xf numFmtId="167" fontId="3" fillId="5" borderId="1" xfId="0" applyNumberFormat="1" applyFont="1" applyFill="1" applyBorder="1"/>
    <xf numFmtId="165" fontId="3" fillId="5" borderId="1" xfId="0" applyNumberFormat="1" applyFont="1" applyFill="1" applyBorder="1"/>
    <xf numFmtId="166" fontId="3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/>
    <xf numFmtId="166" fontId="3" fillId="5" borderId="1" xfId="0" applyNumberFormat="1" applyFont="1" applyFill="1" applyBorder="1"/>
    <xf numFmtId="164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A49" workbookViewId="0">
      <selection activeCell="N59" sqref="N59"/>
    </sheetView>
  </sheetViews>
  <sheetFormatPr baseColWidth="10" defaultRowHeight="14.4" x14ac:dyDescent="0.3"/>
  <cols>
    <col min="1" max="1" width="29" customWidth="1"/>
    <col min="2" max="2" width="10.21875" customWidth="1"/>
    <col min="3" max="3" width="12.77734375" customWidth="1"/>
    <col min="5" max="5" width="11.5546875" hidden="1" customWidth="1"/>
    <col min="6" max="6" width="0.21875" customWidth="1"/>
    <col min="7" max="7" width="11.44140625" customWidth="1"/>
    <col min="8" max="8" width="11.33203125" hidden="1" customWidth="1"/>
    <col min="9" max="9" width="11.5546875" hidden="1" customWidth="1"/>
    <col min="10" max="10" width="11.44140625" customWidth="1"/>
    <col min="11" max="11" width="11.5546875" hidden="1" customWidth="1"/>
    <col min="12" max="12" width="9.44140625" hidden="1" customWidth="1"/>
    <col min="13" max="13" width="13.5546875" customWidth="1"/>
  </cols>
  <sheetData>
    <row r="1" spans="1:14" x14ac:dyDescent="0.3">
      <c r="A1" s="1" t="s">
        <v>81</v>
      </c>
      <c r="B1" s="73" t="s">
        <v>0</v>
      </c>
      <c r="C1" s="73"/>
      <c r="D1" s="2" t="s">
        <v>1</v>
      </c>
      <c r="E1" s="3"/>
      <c r="F1" s="4"/>
      <c r="G1" s="74" t="s">
        <v>2</v>
      </c>
      <c r="H1" s="75"/>
      <c r="I1" s="75"/>
      <c r="J1" s="75"/>
      <c r="K1" s="75"/>
      <c r="L1" s="75"/>
      <c r="M1" s="76"/>
    </row>
    <row r="2" spans="1:14" x14ac:dyDescent="0.3">
      <c r="A2" s="5" t="s">
        <v>3</v>
      </c>
      <c r="B2" s="6" t="s">
        <v>4</v>
      </c>
      <c r="C2" s="7" t="s">
        <v>5</v>
      </c>
      <c r="D2" s="8" t="s">
        <v>3</v>
      </c>
      <c r="E2" s="3"/>
      <c r="F2" s="9"/>
      <c r="G2" s="10" t="s">
        <v>6</v>
      </c>
      <c r="H2" s="11"/>
      <c r="I2" s="12"/>
      <c r="J2" s="13" t="s">
        <v>7</v>
      </c>
      <c r="K2" s="11"/>
      <c r="L2" s="14"/>
      <c r="M2" s="13" t="s">
        <v>8</v>
      </c>
    </row>
    <row r="3" spans="1:14" x14ac:dyDescent="0.3">
      <c r="A3" s="5" t="s">
        <v>9</v>
      </c>
      <c r="B3" s="6">
        <v>0</v>
      </c>
      <c r="C3" s="7">
        <v>152</v>
      </c>
      <c r="D3" s="6" t="s">
        <v>10</v>
      </c>
      <c r="E3" s="15"/>
      <c r="F3" s="16"/>
      <c r="G3" s="17">
        <v>0.54166666666666663</v>
      </c>
      <c r="H3" s="18"/>
      <c r="I3" s="19"/>
      <c r="J3" s="20">
        <v>0.54166666666666663</v>
      </c>
      <c r="K3" s="18"/>
      <c r="L3" s="20"/>
      <c r="M3" s="20">
        <v>0.54166666666666663</v>
      </c>
    </row>
    <row r="4" spans="1:14" x14ac:dyDescent="0.3">
      <c r="A4" s="33" t="s">
        <v>49</v>
      </c>
      <c r="B4" s="6">
        <v>0.5</v>
      </c>
      <c r="C4" s="23">
        <f>C3-B4</f>
        <v>151.5</v>
      </c>
      <c r="D4" s="24" t="s">
        <v>31</v>
      </c>
      <c r="E4" s="34"/>
      <c r="F4" s="35"/>
      <c r="G4" s="24"/>
      <c r="H4" s="31"/>
      <c r="I4" s="29">
        <f t="shared" ref="I4:I10" si="0">H4/24</f>
        <v>0</v>
      </c>
      <c r="J4" s="30"/>
      <c r="K4" s="31"/>
      <c r="L4" s="32">
        <f t="shared" ref="L4:L10" si="1">K4/24</f>
        <v>0</v>
      </c>
      <c r="M4" s="30"/>
      <c r="N4" s="36" t="s">
        <v>32</v>
      </c>
    </row>
    <row r="5" spans="1:14" x14ac:dyDescent="0.3">
      <c r="A5" s="37" t="s">
        <v>33</v>
      </c>
      <c r="B5" s="6">
        <v>0.57999999999999996</v>
      </c>
      <c r="C5" s="23">
        <f>C3-B5</f>
        <v>151.41999999999999</v>
      </c>
      <c r="D5" s="24" t="s">
        <v>34</v>
      </c>
      <c r="E5" s="34"/>
      <c r="F5" s="35"/>
      <c r="G5" s="24"/>
      <c r="H5" s="31"/>
      <c r="I5" s="29">
        <f t="shared" si="0"/>
        <v>0</v>
      </c>
      <c r="J5" s="30"/>
      <c r="K5" s="31"/>
      <c r="L5" s="32">
        <f t="shared" si="1"/>
        <v>0</v>
      </c>
      <c r="M5" s="30"/>
      <c r="N5" s="36" t="s">
        <v>35</v>
      </c>
    </row>
    <row r="6" spans="1:14" x14ac:dyDescent="0.3">
      <c r="A6" s="37" t="s">
        <v>36</v>
      </c>
      <c r="B6" s="6">
        <v>0.6</v>
      </c>
      <c r="C6" s="23">
        <f>C3-B6</f>
        <v>151.4</v>
      </c>
      <c r="D6" s="24" t="s">
        <v>37</v>
      </c>
      <c r="E6" s="34"/>
      <c r="F6" s="35"/>
      <c r="G6" s="24"/>
      <c r="H6" s="31"/>
      <c r="I6" s="29">
        <f t="shared" si="0"/>
        <v>0</v>
      </c>
      <c r="J6" s="30"/>
      <c r="K6" s="31"/>
      <c r="L6" s="32">
        <f t="shared" si="1"/>
        <v>0</v>
      </c>
      <c r="M6" s="30"/>
      <c r="N6" s="36" t="s">
        <v>38</v>
      </c>
    </row>
    <row r="7" spans="1:14" x14ac:dyDescent="0.3">
      <c r="A7" s="37" t="s">
        <v>39</v>
      </c>
      <c r="B7" s="38">
        <v>2.2000000000000002</v>
      </c>
      <c r="C7" s="39">
        <f>C3-B7</f>
        <v>149.80000000000001</v>
      </c>
      <c r="D7" s="40" t="s">
        <v>40</v>
      </c>
      <c r="E7" s="41">
        <f>2.2/40</f>
        <v>5.5000000000000007E-2</v>
      </c>
      <c r="F7" s="42">
        <f>E7/24</f>
        <v>2.2916666666666671E-3</v>
      </c>
      <c r="G7" s="43">
        <f>G3+F7</f>
        <v>0.54395833333333332</v>
      </c>
      <c r="H7" s="44">
        <f>2.2/42</f>
        <v>5.2380952380952382E-2</v>
      </c>
      <c r="I7" s="45">
        <f t="shared" si="0"/>
        <v>2.1825396825396826E-3</v>
      </c>
      <c r="J7" s="46">
        <f>J3+I7</f>
        <v>0.5438492063492063</v>
      </c>
      <c r="K7" s="47">
        <f>2.2/44</f>
        <v>0.05</v>
      </c>
      <c r="L7" s="48">
        <f t="shared" si="1"/>
        <v>2.0833333333333333E-3</v>
      </c>
      <c r="M7" s="46">
        <f>M3+L7</f>
        <v>0.54374999999999996</v>
      </c>
      <c r="N7" s="36" t="s">
        <v>41</v>
      </c>
    </row>
    <row r="8" spans="1:14" x14ac:dyDescent="0.3">
      <c r="A8" s="37" t="s">
        <v>42</v>
      </c>
      <c r="B8" s="6">
        <v>2.4</v>
      </c>
      <c r="C8" s="23">
        <f>C3-B8</f>
        <v>149.6</v>
      </c>
      <c r="D8" s="24" t="s">
        <v>43</v>
      </c>
      <c r="E8" s="34"/>
      <c r="F8" s="35"/>
      <c r="G8" s="24"/>
      <c r="H8" s="31"/>
      <c r="I8" s="29">
        <f t="shared" si="0"/>
        <v>0</v>
      </c>
      <c r="J8" s="30"/>
      <c r="K8" s="31"/>
      <c r="L8" s="32">
        <f t="shared" si="1"/>
        <v>0</v>
      </c>
      <c r="M8" s="30"/>
      <c r="N8" s="49" t="s">
        <v>44</v>
      </c>
    </row>
    <row r="9" spans="1:14" x14ac:dyDescent="0.3">
      <c r="A9" s="37" t="s">
        <v>45</v>
      </c>
      <c r="B9" s="6">
        <v>3.7</v>
      </c>
      <c r="C9" s="23">
        <f>C3-B9</f>
        <v>148.30000000000001</v>
      </c>
      <c r="D9" s="24" t="s">
        <v>46</v>
      </c>
      <c r="E9" s="34"/>
      <c r="F9" s="35"/>
      <c r="G9" s="24"/>
      <c r="H9" s="31"/>
      <c r="I9" s="29">
        <f t="shared" si="0"/>
        <v>0</v>
      </c>
      <c r="J9" s="30"/>
      <c r="K9" s="31"/>
      <c r="L9" s="32">
        <f t="shared" si="1"/>
        <v>0</v>
      </c>
      <c r="M9" s="30"/>
      <c r="N9" s="49" t="s">
        <v>47</v>
      </c>
    </row>
    <row r="10" spans="1:14" x14ac:dyDescent="0.3">
      <c r="A10" s="37" t="s">
        <v>48</v>
      </c>
      <c r="B10" s="6">
        <v>4.4000000000000004</v>
      </c>
      <c r="C10" s="23">
        <f>C3-B10</f>
        <v>147.6</v>
      </c>
      <c r="D10" s="24" t="s">
        <v>46</v>
      </c>
      <c r="E10" s="34"/>
      <c r="F10" s="35"/>
      <c r="G10" s="24"/>
      <c r="H10" s="31"/>
      <c r="I10" s="29">
        <f t="shared" si="0"/>
        <v>0</v>
      </c>
      <c r="J10" s="30"/>
      <c r="K10" s="31"/>
      <c r="L10" s="32">
        <f t="shared" si="1"/>
        <v>0</v>
      </c>
      <c r="M10" s="30"/>
      <c r="N10" s="49" t="s">
        <v>79</v>
      </c>
    </row>
    <row r="11" spans="1:14" x14ac:dyDescent="0.3">
      <c r="A11" s="21" t="s">
        <v>50</v>
      </c>
      <c r="B11" s="22">
        <v>5</v>
      </c>
      <c r="C11" s="23">
        <f>C3-B11</f>
        <v>147</v>
      </c>
      <c r="D11" s="24" t="s">
        <v>10</v>
      </c>
      <c r="E11" s="25">
        <f>5/40</f>
        <v>0.125</v>
      </c>
      <c r="F11" s="26">
        <f>E11/24</f>
        <v>5.208333333333333E-3</v>
      </c>
      <c r="G11" s="27">
        <f>G3+F11</f>
        <v>0.546875</v>
      </c>
      <c r="H11" s="28">
        <f>5/42</f>
        <v>0.11904761904761904</v>
      </c>
      <c r="I11" s="29">
        <f t="shared" ref="I11:I24" si="2">H11/24</f>
        <v>4.96031746031746E-3</v>
      </c>
      <c r="J11" s="30">
        <f>J3+I11</f>
        <v>0.54662698412698407</v>
      </c>
      <c r="K11" s="31">
        <f>B11/44</f>
        <v>0.11363636363636363</v>
      </c>
      <c r="L11" s="32">
        <f t="shared" ref="L11:L24" si="3">K11/24</f>
        <v>4.734848484848485E-3</v>
      </c>
      <c r="M11" s="30">
        <f>M3+L11</f>
        <v>0.54640151515151514</v>
      </c>
      <c r="N11" s="24" t="s">
        <v>80</v>
      </c>
    </row>
    <row r="12" spans="1:14" x14ac:dyDescent="0.3">
      <c r="A12" s="50" t="s">
        <v>51</v>
      </c>
      <c r="B12" s="6">
        <v>5.5</v>
      </c>
      <c r="C12" s="23">
        <f>C3-B12</f>
        <v>146.5</v>
      </c>
      <c r="D12" s="24" t="s">
        <v>31</v>
      </c>
      <c r="E12" s="34"/>
      <c r="F12" s="35"/>
      <c r="G12" s="24"/>
      <c r="H12" s="31"/>
      <c r="I12" s="29">
        <f t="shared" si="2"/>
        <v>0</v>
      </c>
      <c r="J12" s="30"/>
      <c r="K12" s="31"/>
      <c r="L12" s="32">
        <f t="shared" si="3"/>
        <v>0</v>
      </c>
      <c r="M12" s="30"/>
      <c r="N12" s="24"/>
    </row>
    <row r="13" spans="1:14" x14ac:dyDescent="0.3">
      <c r="A13" s="21" t="s">
        <v>11</v>
      </c>
      <c r="B13" s="22">
        <v>10</v>
      </c>
      <c r="C13" s="23">
        <f>C3-B13</f>
        <v>142</v>
      </c>
      <c r="D13" s="24" t="s">
        <v>10</v>
      </c>
      <c r="E13" s="25">
        <f>10/40</f>
        <v>0.25</v>
      </c>
      <c r="F13" s="26">
        <f t="shared" ref="F13:F24" si="4">E13/24</f>
        <v>1.0416666666666666E-2</v>
      </c>
      <c r="G13" s="27">
        <f>G3+F13</f>
        <v>0.55208333333333326</v>
      </c>
      <c r="H13" s="28">
        <f>10/42</f>
        <v>0.23809523809523808</v>
      </c>
      <c r="I13" s="29">
        <f t="shared" si="2"/>
        <v>9.9206349206349201E-3</v>
      </c>
      <c r="J13" s="30">
        <f>J3+I13</f>
        <v>0.55158730158730152</v>
      </c>
      <c r="K13" s="31">
        <f t="shared" ref="K13:K24" si="5">B13/44</f>
        <v>0.22727272727272727</v>
      </c>
      <c r="L13" s="32">
        <f t="shared" si="3"/>
        <v>9.46969696969697E-3</v>
      </c>
      <c r="M13" s="30">
        <f>M3+L13</f>
        <v>0.55113636363636365</v>
      </c>
      <c r="N13" s="24" t="s">
        <v>12</v>
      </c>
    </row>
    <row r="14" spans="1:14" x14ac:dyDescent="0.3">
      <c r="A14" s="21" t="s">
        <v>71</v>
      </c>
      <c r="B14" s="22">
        <v>15</v>
      </c>
      <c r="C14" s="23">
        <f>C3-B14</f>
        <v>137</v>
      </c>
      <c r="D14" s="24"/>
      <c r="E14" s="25">
        <f>15/40</f>
        <v>0.375</v>
      </c>
      <c r="F14" s="26">
        <f>E14/24</f>
        <v>1.5625E-2</v>
      </c>
      <c r="G14" s="27">
        <f>G3+F14</f>
        <v>0.55729166666666663</v>
      </c>
      <c r="H14" s="28">
        <f>15/42</f>
        <v>0.35714285714285715</v>
      </c>
      <c r="I14" s="29"/>
      <c r="J14" s="30"/>
      <c r="K14" s="31">
        <f t="shared" si="5"/>
        <v>0.34090909090909088</v>
      </c>
      <c r="L14" s="32">
        <f>K14/24</f>
        <v>1.4204545454545454E-2</v>
      </c>
      <c r="M14" s="30">
        <f>M3+L14</f>
        <v>0.55587121212121204</v>
      </c>
      <c r="N14" s="24" t="s">
        <v>13</v>
      </c>
    </row>
    <row r="15" spans="1:14" x14ac:dyDescent="0.3">
      <c r="A15" s="21" t="s">
        <v>72</v>
      </c>
      <c r="B15" s="22">
        <v>20</v>
      </c>
      <c r="C15" s="23">
        <f>C3-B15</f>
        <v>132</v>
      </c>
      <c r="D15" s="24"/>
      <c r="E15" s="25">
        <f>B15/40</f>
        <v>0.5</v>
      </c>
      <c r="F15" s="26">
        <f>E15/24</f>
        <v>2.0833333333333332E-2</v>
      </c>
      <c r="G15" s="27">
        <f>G3+F15</f>
        <v>0.5625</v>
      </c>
      <c r="H15" s="28">
        <f>B15/42</f>
        <v>0.47619047619047616</v>
      </c>
      <c r="I15" s="29"/>
      <c r="J15" s="30"/>
      <c r="K15" s="31">
        <f t="shared" si="5"/>
        <v>0.45454545454545453</v>
      </c>
      <c r="L15" s="32">
        <f>K15/24</f>
        <v>1.893939393939394E-2</v>
      </c>
      <c r="M15" s="30">
        <f>M3+L15</f>
        <v>0.56060606060606055</v>
      </c>
      <c r="N15" s="24" t="s">
        <v>14</v>
      </c>
    </row>
    <row r="16" spans="1:14" x14ac:dyDescent="0.3">
      <c r="A16" s="21" t="s">
        <v>15</v>
      </c>
      <c r="B16" s="22">
        <v>25</v>
      </c>
      <c r="C16" s="23">
        <f>C3-B16</f>
        <v>127</v>
      </c>
      <c r="D16" s="24" t="s">
        <v>10</v>
      </c>
      <c r="E16" s="25">
        <f>25/40</f>
        <v>0.625</v>
      </c>
      <c r="F16" s="26">
        <f t="shared" si="4"/>
        <v>2.6041666666666668E-2</v>
      </c>
      <c r="G16" s="27">
        <f>G3+F16</f>
        <v>0.56770833333333326</v>
      </c>
      <c r="H16" s="28">
        <f>25/42</f>
        <v>0.59523809523809523</v>
      </c>
      <c r="I16" s="29">
        <f t="shared" si="2"/>
        <v>2.48015873015873E-2</v>
      </c>
      <c r="J16" s="30">
        <f>J3+I16</f>
        <v>0.56646825396825395</v>
      </c>
      <c r="K16" s="31">
        <f t="shared" si="5"/>
        <v>0.56818181818181823</v>
      </c>
      <c r="L16" s="32">
        <f t="shared" si="3"/>
        <v>2.3674242424242428E-2</v>
      </c>
      <c r="M16" s="30">
        <f>M3+L16</f>
        <v>0.56534090909090906</v>
      </c>
      <c r="N16" s="24" t="s">
        <v>16</v>
      </c>
    </row>
    <row r="17" spans="1:14" x14ac:dyDescent="0.3">
      <c r="A17" s="21" t="s">
        <v>17</v>
      </c>
      <c r="B17" s="22">
        <v>30</v>
      </c>
      <c r="C17" s="23">
        <f>C3-B17</f>
        <v>122</v>
      </c>
      <c r="D17" s="24" t="s">
        <v>10</v>
      </c>
      <c r="E17" s="25">
        <f>30/40</f>
        <v>0.75</v>
      </c>
      <c r="F17" s="26">
        <f t="shared" si="4"/>
        <v>3.125E-2</v>
      </c>
      <c r="G17" s="27">
        <f>G3+F17</f>
        <v>0.57291666666666663</v>
      </c>
      <c r="H17" s="28">
        <f>30/42</f>
        <v>0.7142857142857143</v>
      </c>
      <c r="I17" s="29">
        <f t="shared" si="2"/>
        <v>2.9761904761904764E-2</v>
      </c>
      <c r="J17" s="30">
        <f>J3+I17</f>
        <v>0.5714285714285714</v>
      </c>
      <c r="K17" s="31">
        <f t="shared" si="5"/>
        <v>0.68181818181818177</v>
      </c>
      <c r="L17" s="32">
        <f t="shared" si="3"/>
        <v>2.8409090909090908E-2</v>
      </c>
      <c r="M17" s="30">
        <f>M3+L17</f>
        <v>0.57007575757575757</v>
      </c>
      <c r="N17" s="24" t="s">
        <v>18</v>
      </c>
    </row>
    <row r="18" spans="1:14" x14ac:dyDescent="0.3">
      <c r="A18" s="21" t="s">
        <v>19</v>
      </c>
      <c r="B18" s="22">
        <v>35</v>
      </c>
      <c r="C18" s="23">
        <f>C3-B18</f>
        <v>117</v>
      </c>
      <c r="D18" s="24" t="s">
        <v>10</v>
      </c>
      <c r="E18" s="25">
        <f>35/40</f>
        <v>0.875</v>
      </c>
      <c r="F18" s="26">
        <f t="shared" si="4"/>
        <v>3.6458333333333336E-2</v>
      </c>
      <c r="G18" s="27">
        <f>G3+F18</f>
        <v>0.578125</v>
      </c>
      <c r="H18" s="28">
        <f>35/42</f>
        <v>0.83333333333333337</v>
      </c>
      <c r="I18" s="29">
        <f t="shared" si="2"/>
        <v>3.4722222222222224E-2</v>
      </c>
      <c r="J18" s="30">
        <f>J3+I18</f>
        <v>0.57638888888888884</v>
      </c>
      <c r="K18" s="31">
        <f t="shared" si="5"/>
        <v>0.79545454545454541</v>
      </c>
      <c r="L18" s="32">
        <f t="shared" si="3"/>
        <v>3.3143939393939392E-2</v>
      </c>
      <c r="M18" s="30">
        <f>M3+L18</f>
        <v>0.57481060606060597</v>
      </c>
      <c r="N18" s="24" t="s">
        <v>20</v>
      </c>
    </row>
    <row r="19" spans="1:14" x14ac:dyDescent="0.3">
      <c r="A19" s="21" t="s">
        <v>21</v>
      </c>
      <c r="B19" s="22">
        <v>40</v>
      </c>
      <c r="C19" s="23">
        <f>C3-B19</f>
        <v>112</v>
      </c>
      <c r="D19" s="24" t="s">
        <v>10</v>
      </c>
      <c r="E19" s="25">
        <f>40/40</f>
        <v>1</v>
      </c>
      <c r="F19" s="26">
        <f t="shared" si="4"/>
        <v>4.1666666666666664E-2</v>
      </c>
      <c r="G19" s="27">
        <f>G3+F19</f>
        <v>0.58333333333333326</v>
      </c>
      <c r="H19" s="28">
        <f>40/42</f>
        <v>0.95238095238095233</v>
      </c>
      <c r="I19" s="29">
        <f t="shared" si="2"/>
        <v>3.968253968253968E-2</v>
      </c>
      <c r="J19" s="30">
        <f>J3+I19</f>
        <v>0.58134920634920628</v>
      </c>
      <c r="K19" s="31">
        <f t="shared" si="5"/>
        <v>0.90909090909090906</v>
      </c>
      <c r="L19" s="32">
        <f t="shared" si="3"/>
        <v>3.787878787878788E-2</v>
      </c>
      <c r="M19" s="30">
        <f>M3+L19</f>
        <v>0.57954545454545447</v>
      </c>
      <c r="N19" s="24" t="s">
        <v>22</v>
      </c>
    </row>
    <row r="20" spans="1:14" x14ac:dyDescent="0.3">
      <c r="A20" s="21" t="s">
        <v>23</v>
      </c>
      <c r="B20" s="22">
        <v>45</v>
      </c>
      <c r="C20" s="23">
        <f>C3-B20</f>
        <v>107</v>
      </c>
      <c r="D20" s="24" t="s">
        <v>10</v>
      </c>
      <c r="E20" s="25">
        <f>45/40</f>
        <v>1.125</v>
      </c>
      <c r="F20" s="26">
        <f t="shared" si="4"/>
        <v>4.6875E-2</v>
      </c>
      <c r="G20" s="27">
        <f>G3+F20</f>
        <v>0.58854166666666663</v>
      </c>
      <c r="H20" s="31">
        <f>45/42</f>
        <v>1.0714285714285714</v>
      </c>
      <c r="I20" s="29">
        <f t="shared" si="2"/>
        <v>4.4642857142857144E-2</v>
      </c>
      <c r="J20" s="30">
        <f>J3+I20</f>
        <v>0.58630952380952372</v>
      </c>
      <c r="K20" s="31">
        <f t="shared" si="5"/>
        <v>1.0227272727272727</v>
      </c>
      <c r="L20" s="32">
        <f t="shared" si="3"/>
        <v>4.261363636363636E-2</v>
      </c>
      <c r="M20" s="30">
        <f>M3+L20</f>
        <v>0.58428030303030298</v>
      </c>
      <c r="N20" s="24" t="s">
        <v>24</v>
      </c>
    </row>
    <row r="21" spans="1:14" x14ac:dyDescent="0.3">
      <c r="A21" s="21" t="s">
        <v>25</v>
      </c>
      <c r="B21" s="22">
        <v>50</v>
      </c>
      <c r="C21" s="23">
        <f>C3-B21</f>
        <v>102</v>
      </c>
      <c r="D21" s="24" t="s">
        <v>10</v>
      </c>
      <c r="E21" s="25">
        <f>50/40</f>
        <v>1.25</v>
      </c>
      <c r="F21" s="26">
        <f t="shared" si="4"/>
        <v>5.2083333333333336E-2</v>
      </c>
      <c r="G21" s="27">
        <f>G3+F21</f>
        <v>0.59375</v>
      </c>
      <c r="H21" s="28">
        <f>50/42</f>
        <v>1.1904761904761905</v>
      </c>
      <c r="I21" s="29">
        <f t="shared" si="2"/>
        <v>4.96031746031746E-2</v>
      </c>
      <c r="J21" s="30">
        <f>J3+I21</f>
        <v>0.59126984126984128</v>
      </c>
      <c r="K21" s="31">
        <f t="shared" si="5"/>
        <v>1.1363636363636365</v>
      </c>
      <c r="L21" s="32">
        <f t="shared" si="3"/>
        <v>4.7348484848484855E-2</v>
      </c>
      <c r="M21" s="30">
        <f>M3+L21</f>
        <v>0.58901515151515149</v>
      </c>
      <c r="N21" s="24" t="s">
        <v>26</v>
      </c>
    </row>
    <row r="22" spans="1:14" x14ac:dyDescent="0.3">
      <c r="A22" s="21" t="s">
        <v>27</v>
      </c>
      <c r="B22" s="22">
        <v>55</v>
      </c>
      <c r="C22" s="23">
        <f>C3-B22</f>
        <v>97</v>
      </c>
      <c r="D22" s="24" t="s">
        <v>10</v>
      </c>
      <c r="E22" s="25">
        <f>55/40</f>
        <v>1.375</v>
      </c>
      <c r="F22" s="26">
        <f t="shared" si="4"/>
        <v>5.7291666666666664E-2</v>
      </c>
      <c r="G22" s="27">
        <f>G3+F22</f>
        <v>0.59895833333333326</v>
      </c>
      <c r="H22" s="28">
        <f>55/42</f>
        <v>1.3095238095238095</v>
      </c>
      <c r="I22" s="29">
        <f t="shared" si="2"/>
        <v>5.4563492063492064E-2</v>
      </c>
      <c r="J22" s="30">
        <f>J3+I22</f>
        <v>0.59623015873015872</v>
      </c>
      <c r="K22" s="31">
        <f t="shared" si="5"/>
        <v>1.25</v>
      </c>
      <c r="L22" s="32">
        <f t="shared" si="3"/>
        <v>5.2083333333333336E-2</v>
      </c>
      <c r="M22" s="30">
        <f>M3+L22</f>
        <v>0.59375</v>
      </c>
      <c r="N22" s="24" t="s">
        <v>28</v>
      </c>
    </row>
    <row r="23" spans="1:14" x14ac:dyDescent="0.3">
      <c r="A23" s="21" t="s">
        <v>73</v>
      </c>
      <c r="B23" s="22">
        <v>60</v>
      </c>
      <c r="C23" s="23">
        <f>C3-B23</f>
        <v>92</v>
      </c>
      <c r="D23" s="24" t="s">
        <v>10</v>
      </c>
      <c r="E23" s="25">
        <f>60/40</f>
        <v>1.5</v>
      </c>
      <c r="F23" s="26">
        <f t="shared" si="4"/>
        <v>6.25E-2</v>
      </c>
      <c r="G23" s="27">
        <f>G3+F23</f>
        <v>0.60416666666666663</v>
      </c>
      <c r="H23" s="28">
        <f>60/42</f>
        <v>1.4285714285714286</v>
      </c>
      <c r="I23" s="29">
        <f t="shared" si="2"/>
        <v>5.9523809523809527E-2</v>
      </c>
      <c r="J23" s="30">
        <f>J3+I23</f>
        <v>0.60119047619047616</v>
      </c>
      <c r="K23" s="31">
        <f t="shared" si="5"/>
        <v>1.3636363636363635</v>
      </c>
      <c r="L23" s="32">
        <f t="shared" si="3"/>
        <v>5.6818181818181816E-2</v>
      </c>
      <c r="M23" s="30">
        <f>M3+L23</f>
        <v>0.5984848484848484</v>
      </c>
      <c r="N23" s="24" t="s">
        <v>29</v>
      </c>
    </row>
    <row r="24" spans="1:14" x14ac:dyDescent="0.3">
      <c r="A24" s="21" t="s">
        <v>74</v>
      </c>
      <c r="B24" s="22">
        <v>65</v>
      </c>
      <c r="C24" s="23">
        <f>C3-B24</f>
        <v>87</v>
      </c>
      <c r="D24" s="24" t="s">
        <v>10</v>
      </c>
      <c r="E24" s="25">
        <f>65/40</f>
        <v>1.625</v>
      </c>
      <c r="F24" s="26">
        <f t="shared" si="4"/>
        <v>6.7708333333333329E-2</v>
      </c>
      <c r="G24" s="27">
        <f>G3+F24</f>
        <v>0.609375</v>
      </c>
      <c r="H24" s="28">
        <f>65/42</f>
        <v>1.5476190476190477</v>
      </c>
      <c r="I24" s="29">
        <f t="shared" si="2"/>
        <v>6.4484126984126991E-2</v>
      </c>
      <c r="J24" s="30">
        <f>J3+I24</f>
        <v>0.60615079365079361</v>
      </c>
      <c r="K24" s="31">
        <f t="shared" si="5"/>
        <v>1.4772727272727273</v>
      </c>
      <c r="L24" s="32">
        <f t="shared" si="3"/>
        <v>6.1553030303030304E-2</v>
      </c>
      <c r="M24" s="30">
        <f>M3+L24</f>
        <v>0.60321969696969691</v>
      </c>
      <c r="N24" s="24" t="s">
        <v>78</v>
      </c>
    </row>
    <row r="25" spans="1:14" x14ac:dyDescent="0.3">
      <c r="A25" s="51" t="s">
        <v>82</v>
      </c>
      <c r="B25" s="23">
        <f>B24+0.7</f>
        <v>65.7</v>
      </c>
      <c r="C25" s="23">
        <f>C3-B25</f>
        <v>86.3</v>
      </c>
      <c r="D25" s="24" t="s">
        <v>10</v>
      </c>
      <c r="E25" s="34"/>
      <c r="F25" s="35"/>
      <c r="G25" s="24"/>
      <c r="H25" s="31"/>
      <c r="I25" s="29"/>
      <c r="J25" s="30"/>
      <c r="K25" s="31"/>
      <c r="L25" s="32"/>
      <c r="M25" s="30"/>
    </row>
    <row r="26" spans="1:14" x14ac:dyDescent="0.3">
      <c r="A26" s="51" t="s">
        <v>83</v>
      </c>
      <c r="B26" s="23"/>
      <c r="C26" s="23"/>
      <c r="D26" s="24"/>
      <c r="E26" s="34"/>
      <c r="F26" s="35"/>
      <c r="G26" s="24"/>
      <c r="H26" s="31"/>
      <c r="I26" s="29"/>
      <c r="J26" s="30"/>
      <c r="K26" s="31"/>
      <c r="L26" s="32"/>
      <c r="M26" s="30"/>
    </row>
    <row r="27" spans="1:14" x14ac:dyDescent="0.3">
      <c r="A27" s="5" t="s">
        <v>52</v>
      </c>
      <c r="B27" s="23">
        <f>B24+2.9</f>
        <v>67.900000000000006</v>
      </c>
      <c r="C27" s="23">
        <f>C3-B27</f>
        <v>84.1</v>
      </c>
      <c r="D27" s="24"/>
      <c r="E27" s="34">
        <f>B27/40</f>
        <v>1.6975000000000002</v>
      </c>
      <c r="F27" s="35">
        <f>E27/24</f>
        <v>7.0729166666666676E-2</v>
      </c>
      <c r="G27" s="27">
        <f>G3+F27</f>
        <v>0.61239583333333325</v>
      </c>
      <c r="H27" s="52">
        <f>67.9/42</f>
        <v>1.6166666666666667</v>
      </c>
      <c r="I27" s="29">
        <f>H27/24</f>
        <v>6.7361111111111108E-2</v>
      </c>
      <c r="J27" s="30">
        <f>J3+I27</f>
        <v>0.60902777777777772</v>
      </c>
      <c r="K27" s="31">
        <f>B27/44</f>
        <v>1.5431818181818182</v>
      </c>
      <c r="L27" s="32">
        <f>K27/24</f>
        <v>6.4299242424242425E-2</v>
      </c>
      <c r="M27" s="30">
        <f>M3+L27</f>
        <v>0.60596590909090908</v>
      </c>
    </row>
    <row r="28" spans="1:14" x14ac:dyDescent="0.3">
      <c r="A28" s="5" t="s">
        <v>53</v>
      </c>
      <c r="B28" s="23">
        <f>B24+5.5</f>
        <v>70.5</v>
      </c>
      <c r="C28" s="23">
        <f>C3-B28</f>
        <v>81.5</v>
      </c>
      <c r="D28" s="24" t="s">
        <v>54</v>
      </c>
      <c r="E28" s="34"/>
      <c r="F28" s="35"/>
      <c r="G28" s="24"/>
      <c r="H28" s="31"/>
      <c r="I28" s="29"/>
      <c r="J28" s="30"/>
      <c r="K28" s="31"/>
      <c r="L28" s="32"/>
      <c r="M28" s="30"/>
    </row>
    <row r="29" spans="1:14" x14ac:dyDescent="0.3">
      <c r="A29" s="5" t="s">
        <v>55</v>
      </c>
      <c r="B29" s="23">
        <f>B24+7.2</f>
        <v>72.2</v>
      </c>
      <c r="C29" s="23">
        <f>C3-B29</f>
        <v>79.8</v>
      </c>
      <c r="D29" s="24" t="s">
        <v>56</v>
      </c>
      <c r="E29" s="34"/>
      <c r="F29" s="35"/>
      <c r="G29" s="24"/>
      <c r="H29" s="31">
        <f>B29/42</f>
        <v>1.7190476190476192</v>
      </c>
      <c r="I29" s="29">
        <f>H29/24</f>
        <v>7.1626984126984136E-2</v>
      </c>
      <c r="J29" s="30">
        <f>J3+I29</f>
        <v>0.61329365079365072</v>
      </c>
      <c r="K29" s="31">
        <f>B29/44</f>
        <v>1.6409090909090909</v>
      </c>
      <c r="L29" s="32">
        <f>K29/24</f>
        <v>6.8371212121212124E-2</v>
      </c>
      <c r="M29" s="30">
        <f>M3+L29</f>
        <v>0.61003787878787874</v>
      </c>
    </row>
    <row r="30" spans="1:14" x14ac:dyDescent="0.3">
      <c r="A30" s="5" t="s">
        <v>57</v>
      </c>
      <c r="B30" s="23">
        <f>B24+9.3</f>
        <v>74.3</v>
      </c>
      <c r="C30" s="23">
        <f>C3-B30</f>
        <v>77.7</v>
      </c>
      <c r="D30" s="24" t="s">
        <v>58</v>
      </c>
      <c r="E30" s="34"/>
      <c r="F30" s="35"/>
      <c r="G30" s="24"/>
      <c r="H30" s="31">
        <f>B30/42</f>
        <v>1.769047619047619</v>
      </c>
      <c r="I30" s="29">
        <f>H30/24</f>
        <v>7.3710317460317462E-2</v>
      </c>
      <c r="J30" s="30">
        <f>J3+I30</f>
        <v>0.61537698412698405</v>
      </c>
      <c r="K30" s="31">
        <f>B30/44</f>
        <v>1.6886363636363635</v>
      </c>
      <c r="L30" s="32">
        <f>M3+K30</f>
        <v>2.23030303030303</v>
      </c>
      <c r="M30" s="30">
        <f>M3+L30</f>
        <v>2.7719696969696965</v>
      </c>
    </row>
    <row r="31" spans="1:14" x14ac:dyDescent="0.3">
      <c r="A31" s="5" t="s">
        <v>59</v>
      </c>
      <c r="B31" s="23">
        <f>B24+9.8</f>
        <v>74.8</v>
      </c>
      <c r="C31" s="23">
        <f>C3-B31</f>
        <v>77.2</v>
      </c>
      <c r="D31" s="24" t="s">
        <v>60</v>
      </c>
      <c r="E31" s="34"/>
      <c r="F31" s="35"/>
      <c r="G31" s="24"/>
      <c r="H31" s="31"/>
      <c r="I31" s="29"/>
      <c r="J31" s="30"/>
      <c r="K31" s="31"/>
      <c r="L31" s="32"/>
      <c r="M31" s="30"/>
    </row>
    <row r="32" spans="1:14" x14ac:dyDescent="0.3">
      <c r="A32" s="53" t="s">
        <v>61</v>
      </c>
      <c r="B32" s="54">
        <f>B24+10</f>
        <v>75</v>
      </c>
      <c r="C32" s="23">
        <f>C3-B32</f>
        <v>77</v>
      </c>
      <c r="D32" s="55" t="s">
        <v>62</v>
      </c>
      <c r="E32" s="56">
        <f>75/40</f>
        <v>1.875</v>
      </c>
      <c r="F32" s="57">
        <f>E32/24</f>
        <v>7.8125E-2</v>
      </c>
      <c r="G32" s="58">
        <f>G3+F32</f>
        <v>0.61979166666666663</v>
      </c>
      <c r="H32" s="59">
        <f>75/42</f>
        <v>1.7857142857142858</v>
      </c>
      <c r="I32" s="60">
        <f>H32/24</f>
        <v>7.4404761904761904E-2</v>
      </c>
      <c r="J32" s="61">
        <f>J3+I32</f>
        <v>0.61607142857142849</v>
      </c>
      <c r="K32" s="62">
        <f t="shared" ref="K32:K44" si="6">B32/44</f>
        <v>1.7045454545454546</v>
      </c>
      <c r="L32" s="63">
        <f>K32/24</f>
        <v>7.1022727272727279E-2</v>
      </c>
      <c r="M32" s="61">
        <f>M3+L32</f>
        <v>0.61268939393939392</v>
      </c>
    </row>
    <row r="33" spans="1:13" x14ac:dyDescent="0.3">
      <c r="A33" s="5" t="s">
        <v>63</v>
      </c>
      <c r="B33" s="23">
        <f>B24+10.4</f>
        <v>75.400000000000006</v>
      </c>
      <c r="C33" s="23">
        <f>C3-B33</f>
        <v>76.599999999999994</v>
      </c>
      <c r="D33" s="24" t="s">
        <v>64</v>
      </c>
      <c r="E33" s="34">
        <f>B33/40</f>
        <v>1.8850000000000002</v>
      </c>
      <c r="F33" s="35">
        <f t="shared" ref="F33:F36" si="7">E33/24</f>
        <v>7.8541666666666676E-2</v>
      </c>
      <c r="G33" s="27">
        <f>G3+F33</f>
        <v>0.62020833333333325</v>
      </c>
      <c r="H33" s="31">
        <f>75.4/42</f>
        <v>1.7952380952380953</v>
      </c>
      <c r="I33" s="29">
        <f t="shared" ref="I33:I44" si="8">H33/24</f>
        <v>7.48015873015873E-2</v>
      </c>
      <c r="J33" s="30">
        <f>J3+I33</f>
        <v>0.61646825396825389</v>
      </c>
      <c r="K33" s="31">
        <f t="shared" si="6"/>
        <v>1.7136363636363638</v>
      </c>
      <c r="L33" s="32">
        <f t="shared" ref="L33:L44" si="9">K33/24</f>
        <v>7.140151515151516E-2</v>
      </c>
      <c r="M33" s="30">
        <f>M3+L33</f>
        <v>0.61306818181818179</v>
      </c>
    </row>
    <row r="34" spans="1:13" x14ac:dyDescent="0.3">
      <c r="A34" s="5" t="s">
        <v>65</v>
      </c>
      <c r="B34" s="23">
        <f>B24+11</f>
        <v>76</v>
      </c>
      <c r="C34" s="23">
        <f>C3-B34</f>
        <v>76</v>
      </c>
      <c r="D34" s="24" t="s">
        <v>66</v>
      </c>
      <c r="E34" s="34">
        <f>B34/40</f>
        <v>1.9</v>
      </c>
      <c r="F34" s="35">
        <f t="shared" si="7"/>
        <v>7.9166666666666663E-2</v>
      </c>
      <c r="G34" s="27">
        <f>G3+F34</f>
        <v>0.62083333333333335</v>
      </c>
      <c r="H34" s="31">
        <f>76/42</f>
        <v>1.8095238095238095</v>
      </c>
      <c r="I34" s="29">
        <f t="shared" si="8"/>
        <v>7.5396825396825393E-2</v>
      </c>
      <c r="J34" s="30">
        <f>J3+I34</f>
        <v>0.61706349206349198</v>
      </c>
      <c r="K34" s="31">
        <f t="shared" si="6"/>
        <v>1.7272727272727273</v>
      </c>
      <c r="L34" s="32">
        <f t="shared" si="9"/>
        <v>7.1969696969696975E-2</v>
      </c>
      <c r="M34" s="30">
        <f>M3+L34</f>
        <v>0.61363636363636365</v>
      </c>
    </row>
    <row r="35" spans="1:13" x14ac:dyDescent="0.3">
      <c r="A35" s="5" t="s">
        <v>67</v>
      </c>
      <c r="B35" s="23">
        <f>B24+14.6</f>
        <v>79.599999999999994</v>
      </c>
      <c r="C35" s="23">
        <f>C3-B35</f>
        <v>72.400000000000006</v>
      </c>
      <c r="D35" s="24" t="s">
        <v>68</v>
      </c>
      <c r="E35" s="34">
        <f>79.6/40</f>
        <v>1.9899999999999998</v>
      </c>
      <c r="F35" s="35">
        <f t="shared" si="7"/>
        <v>8.2916666666666652E-2</v>
      </c>
      <c r="G35" s="27">
        <f>G3+F35</f>
        <v>0.62458333333333327</v>
      </c>
      <c r="H35" s="28">
        <f>79.6/42</f>
        <v>1.8952380952380952</v>
      </c>
      <c r="I35" s="29">
        <f t="shared" si="8"/>
        <v>7.8968253968253965E-2</v>
      </c>
      <c r="J35" s="30">
        <f>J3+I35</f>
        <v>0.62063492063492065</v>
      </c>
      <c r="K35" s="31">
        <f t="shared" si="6"/>
        <v>1.8090909090909089</v>
      </c>
      <c r="L35" s="32">
        <f t="shared" si="9"/>
        <v>7.5378787878787865E-2</v>
      </c>
      <c r="M35" s="30">
        <f>M3+L35</f>
        <v>0.61704545454545445</v>
      </c>
    </row>
    <row r="36" spans="1:13" x14ac:dyDescent="0.3">
      <c r="A36" s="5" t="s">
        <v>69</v>
      </c>
      <c r="B36" s="6">
        <f>B24+23.4</f>
        <v>88.4</v>
      </c>
      <c r="C36" s="23">
        <f>C3-B36</f>
        <v>63.599999999999994</v>
      </c>
      <c r="D36" s="24" t="s">
        <v>70</v>
      </c>
      <c r="E36" s="34">
        <f>88.4/40</f>
        <v>2.21</v>
      </c>
      <c r="F36" s="35">
        <f t="shared" si="7"/>
        <v>9.2083333333333336E-2</v>
      </c>
      <c r="G36" s="27">
        <f>G3+F36</f>
        <v>0.63374999999999992</v>
      </c>
      <c r="H36" s="28">
        <f>88.4/42</f>
        <v>2.1047619047619048</v>
      </c>
      <c r="I36" s="29">
        <f t="shared" si="8"/>
        <v>8.7698412698412706E-2</v>
      </c>
      <c r="J36" s="30">
        <f>J3+I36</f>
        <v>0.62936507936507935</v>
      </c>
      <c r="K36" s="31">
        <f t="shared" si="6"/>
        <v>2.0090909090909093</v>
      </c>
      <c r="L36" s="32">
        <f t="shared" si="9"/>
        <v>8.3712121212121224E-2</v>
      </c>
      <c r="M36" s="30">
        <f>M3+L36</f>
        <v>0.62537878787878787</v>
      </c>
    </row>
    <row r="37" spans="1:13" x14ac:dyDescent="0.3">
      <c r="A37" s="33" t="s">
        <v>30</v>
      </c>
      <c r="B37" s="6">
        <f>B24+24.5</f>
        <v>89.5</v>
      </c>
      <c r="C37" s="23">
        <f>C3-B37</f>
        <v>62.5</v>
      </c>
      <c r="D37" s="24" t="s">
        <v>31</v>
      </c>
      <c r="E37" s="34"/>
      <c r="F37" s="35"/>
      <c r="G37" s="24"/>
      <c r="H37" s="31">
        <f>B37/42</f>
        <v>2.1309523809523809</v>
      </c>
      <c r="I37" s="29">
        <f t="shared" si="8"/>
        <v>8.8789682539682543E-2</v>
      </c>
      <c r="J37" s="30">
        <f>J3+I37</f>
        <v>0.63045634920634919</v>
      </c>
      <c r="K37" s="31">
        <f t="shared" si="6"/>
        <v>2.0340909090909092</v>
      </c>
      <c r="L37" s="32">
        <f t="shared" si="9"/>
        <v>8.4753787878787887E-2</v>
      </c>
      <c r="M37" s="30">
        <f>M3+L37</f>
        <v>0.62642045454545447</v>
      </c>
    </row>
    <row r="38" spans="1:13" x14ac:dyDescent="0.3">
      <c r="A38" s="37" t="s">
        <v>33</v>
      </c>
      <c r="B38" s="6">
        <f>B24+24.8</f>
        <v>89.8</v>
      </c>
      <c r="C38" s="23">
        <f>C3-B38</f>
        <v>62.2</v>
      </c>
      <c r="D38" s="24" t="s">
        <v>34</v>
      </c>
      <c r="E38" s="34">
        <f>B38/40</f>
        <v>2.2450000000000001</v>
      </c>
      <c r="F38" s="35">
        <f>E38/24</f>
        <v>9.3541666666666676E-2</v>
      </c>
      <c r="G38" s="27">
        <f>G3+F38</f>
        <v>0.63520833333333326</v>
      </c>
      <c r="H38" s="31">
        <f>B38/42</f>
        <v>2.138095238095238</v>
      </c>
      <c r="I38" s="29">
        <f t="shared" si="8"/>
        <v>8.908730158730159E-2</v>
      </c>
      <c r="J38" s="30">
        <f>J3+I38</f>
        <v>0.63075396825396823</v>
      </c>
      <c r="K38" s="31">
        <f t="shared" si="6"/>
        <v>2.040909090909091</v>
      </c>
      <c r="L38" s="32">
        <f t="shared" si="9"/>
        <v>8.5037878787878787E-2</v>
      </c>
      <c r="M38" s="30">
        <f>M3+L38</f>
        <v>0.62670454545454546</v>
      </c>
    </row>
    <row r="39" spans="1:13" x14ac:dyDescent="0.3">
      <c r="A39" s="37" t="s">
        <v>36</v>
      </c>
      <c r="B39" s="6">
        <f>B24+25</f>
        <v>90</v>
      </c>
      <c r="C39" s="23">
        <f>C3-B39</f>
        <v>62</v>
      </c>
      <c r="D39" s="24" t="s">
        <v>37</v>
      </c>
      <c r="E39" s="34"/>
      <c r="F39" s="35"/>
      <c r="G39" s="24"/>
      <c r="H39" s="31">
        <f>B39/42</f>
        <v>2.1428571428571428</v>
      </c>
      <c r="I39" s="29">
        <f t="shared" si="8"/>
        <v>8.9285714285714288E-2</v>
      </c>
      <c r="J39" s="30">
        <f>J3+I39</f>
        <v>0.63095238095238093</v>
      </c>
      <c r="K39" s="31">
        <f t="shared" si="6"/>
        <v>2.0454545454545454</v>
      </c>
      <c r="L39" s="32">
        <f t="shared" si="9"/>
        <v>8.5227272727272721E-2</v>
      </c>
      <c r="M39" s="30">
        <f>M3+L39</f>
        <v>0.62689393939393934</v>
      </c>
    </row>
    <row r="40" spans="1:13" x14ac:dyDescent="0.3">
      <c r="A40" s="37" t="s">
        <v>39</v>
      </c>
      <c r="B40" s="38">
        <f>B24+26.2</f>
        <v>91.2</v>
      </c>
      <c r="C40" s="23">
        <f>C3-B40</f>
        <v>60.8</v>
      </c>
      <c r="D40" s="40" t="s">
        <v>40</v>
      </c>
      <c r="E40" s="41">
        <f>91.2/40</f>
        <v>2.2800000000000002</v>
      </c>
      <c r="F40" s="42">
        <f>E40/24</f>
        <v>9.5000000000000015E-2</v>
      </c>
      <c r="G40" s="43">
        <f>G3+F40</f>
        <v>0.6366666666666666</v>
      </c>
      <c r="H40" s="44">
        <f>91.2/42</f>
        <v>2.1714285714285717</v>
      </c>
      <c r="I40" s="45">
        <f t="shared" si="8"/>
        <v>9.0476190476190488E-2</v>
      </c>
      <c r="J40" s="46">
        <f>J3+I40</f>
        <v>0.63214285714285712</v>
      </c>
      <c r="K40" s="47">
        <f t="shared" si="6"/>
        <v>2.0727272727272728</v>
      </c>
      <c r="L40" s="48">
        <f t="shared" si="9"/>
        <v>8.6363636363636365E-2</v>
      </c>
      <c r="M40" s="46">
        <f>M3+L40</f>
        <v>0.62803030303030294</v>
      </c>
    </row>
    <row r="41" spans="1:13" x14ac:dyDescent="0.3">
      <c r="A41" s="37" t="s">
        <v>42</v>
      </c>
      <c r="B41" s="6">
        <f>B24+26.4</f>
        <v>91.4</v>
      </c>
      <c r="C41" s="23">
        <f>C3-B41</f>
        <v>60.599999999999994</v>
      </c>
      <c r="D41" s="24" t="s">
        <v>43</v>
      </c>
      <c r="E41" s="34"/>
      <c r="F41" s="35"/>
      <c r="G41" s="24"/>
      <c r="H41" s="31">
        <f>B41/42</f>
        <v>2.1761904761904765</v>
      </c>
      <c r="I41" s="29">
        <f t="shared" si="8"/>
        <v>9.0674603174603186E-2</v>
      </c>
      <c r="J41" s="30">
        <f>J3+I41</f>
        <v>0.63234126984126982</v>
      </c>
      <c r="K41" s="31">
        <f t="shared" si="6"/>
        <v>2.0772727272727276</v>
      </c>
      <c r="L41" s="32">
        <f t="shared" si="9"/>
        <v>8.6553030303030312E-2</v>
      </c>
      <c r="M41" s="30">
        <f>M3+L41</f>
        <v>0.62821969696969693</v>
      </c>
    </row>
    <row r="42" spans="1:13" x14ac:dyDescent="0.3">
      <c r="A42" s="37" t="s">
        <v>45</v>
      </c>
      <c r="B42" s="6">
        <f>B24+27.7</f>
        <v>92.7</v>
      </c>
      <c r="C42" s="23">
        <f>C3-B42</f>
        <v>59.3</v>
      </c>
      <c r="D42" s="24" t="s">
        <v>46</v>
      </c>
      <c r="E42" s="34">
        <f>B42/40</f>
        <v>2.3174999999999999</v>
      </c>
      <c r="F42" s="35">
        <f>E42/24</f>
        <v>9.6562499999999996E-2</v>
      </c>
      <c r="G42" s="27">
        <f>G3+F42</f>
        <v>0.63822916666666663</v>
      </c>
      <c r="H42" s="31">
        <f>B42/42</f>
        <v>2.2071428571428573</v>
      </c>
      <c r="I42" s="29">
        <f t="shared" si="8"/>
        <v>9.1964285714285721E-2</v>
      </c>
      <c r="J42" s="30">
        <f>J3+I42</f>
        <v>0.63363095238095235</v>
      </c>
      <c r="K42" s="31">
        <f t="shared" si="6"/>
        <v>2.1068181818181819</v>
      </c>
      <c r="L42" s="32">
        <f t="shared" si="9"/>
        <v>8.7784090909090909E-2</v>
      </c>
      <c r="M42" s="30">
        <f>M3+L42</f>
        <v>0.62945075757575752</v>
      </c>
    </row>
    <row r="43" spans="1:13" x14ac:dyDescent="0.3">
      <c r="A43" s="37" t="s">
        <v>48</v>
      </c>
      <c r="B43" s="6">
        <f>B24+28.4</f>
        <v>93.4</v>
      </c>
      <c r="C43" s="23">
        <f>C3-B43</f>
        <v>58.599999999999994</v>
      </c>
      <c r="D43" s="24" t="s">
        <v>46</v>
      </c>
      <c r="E43" s="34"/>
      <c r="F43" s="35"/>
      <c r="G43" s="24"/>
      <c r="H43" s="31">
        <f>B43/42</f>
        <v>2.2238095238095239</v>
      </c>
      <c r="I43" s="29">
        <f t="shared" si="8"/>
        <v>9.2658730158730163E-2</v>
      </c>
      <c r="J43" s="30">
        <f>J3+I43</f>
        <v>0.63432539682539679</v>
      </c>
      <c r="K43" s="31">
        <f t="shared" si="6"/>
        <v>2.122727272727273</v>
      </c>
      <c r="L43" s="32">
        <f t="shared" si="9"/>
        <v>8.8446969696969704E-2</v>
      </c>
      <c r="M43" s="30">
        <f>M3+L43</f>
        <v>0.63011363636363638</v>
      </c>
    </row>
    <row r="44" spans="1:13" x14ac:dyDescent="0.3">
      <c r="A44" s="21" t="s">
        <v>75</v>
      </c>
      <c r="B44" s="22">
        <f>B24+29</f>
        <v>94</v>
      </c>
      <c r="C44" s="23">
        <f>C3-B44</f>
        <v>58</v>
      </c>
      <c r="D44" s="64" t="s">
        <v>10</v>
      </c>
      <c r="E44" s="65">
        <f>94/40</f>
        <v>2.35</v>
      </c>
      <c r="F44" s="66">
        <f>E44/24</f>
        <v>9.7916666666666666E-2</v>
      </c>
      <c r="G44" s="67">
        <f>G3+F44</f>
        <v>0.63958333333333328</v>
      </c>
      <c r="H44" s="68">
        <f>94/42</f>
        <v>2.2380952380952381</v>
      </c>
      <c r="I44" s="69">
        <f t="shared" si="8"/>
        <v>9.3253968253968256E-2</v>
      </c>
      <c r="J44" s="70">
        <f>J3+I44</f>
        <v>0.63492063492063489</v>
      </c>
      <c r="K44" s="71">
        <f t="shared" si="6"/>
        <v>2.1363636363636362</v>
      </c>
      <c r="L44" s="72">
        <f t="shared" si="9"/>
        <v>8.9015151515151505E-2</v>
      </c>
      <c r="M44" s="70">
        <f>M3+L44</f>
        <v>0.63068181818181812</v>
      </c>
    </row>
    <row r="45" spans="1:13" x14ac:dyDescent="0.3">
      <c r="A45" s="51" t="s">
        <v>82</v>
      </c>
      <c r="B45" s="23">
        <f>B44+0.7</f>
        <v>94.7</v>
      </c>
      <c r="C45" s="23">
        <f>C3-B45</f>
        <v>57.3</v>
      </c>
      <c r="D45" s="24" t="s">
        <v>10</v>
      </c>
      <c r="E45" s="34"/>
      <c r="F45" s="35"/>
      <c r="G45" s="24"/>
      <c r="H45" s="31"/>
      <c r="I45" s="29"/>
      <c r="J45" s="30"/>
      <c r="K45" s="31"/>
      <c r="L45" s="32"/>
      <c r="M45" s="30"/>
    </row>
    <row r="46" spans="1:13" x14ac:dyDescent="0.3">
      <c r="A46" s="5" t="s">
        <v>52</v>
      </c>
      <c r="B46" s="23">
        <f>B44+2.9</f>
        <v>96.9</v>
      </c>
      <c r="C46" s="23">
        <f>C3-B46</f>
        <v>55.099999999999994</v>
      </c>
      <c r="D46" s="24"/>
      <c r="E46" s="34">
        <f>B46/40</f>
        <v>2.4225000000000003</v>
      </c>
      <c r="F46" s="35">
        <f>E46/24</f>
        <v>0.10093750000000001</v>
      </c>
      <c r="G46" s="27">
        <f>G3+F46</f>
        <v>0.64260416666666664</v>
      </c>
      <c r="H46" s="52">
        <f>96.9/42</f>
        <v>2.3071428571428574</v>
      </c>
      <c r="I46" s="29">
        <f>H46/24</f>
        <v>9.6130952380952386E-2</v>
      </c>
      <c r="J46" s="30">
        <f>J3+I46</f>
        <v>0.637797619047619</v>
      </c>
      <c r="K46" s="31">
        <f>B46/44</f>
        <v>2.2022727272727276</v>
      </c>
      <c r="L46" s="32">
        <f>K46/24</f>
        <v>9.1761363636363655E-2</v>
      </c>
      <c r="M46" s="30">
        <f>M3+L46</f>
        <v>0.6334280303030303</v>
      </c>
    </row>
    <row r="47" spans="1:13" x14ac:dyDescent="0.3">
      <c r="A47" s="5" t="s">
        <v>53</v>
      </c>
      <c r="B47" s="23">
        <f>B44+5.5</f>
        <v>99.5</v>
      </c>
      <c r="C47" s="23">
        <f>C3-B47</f>
        <v>52.5</v>
      </c>
      <c r="D47" s="24" t="s">
        <v>54</v>
      </c>
      <c r="E47" s="34"/>
      <c r="F47" s="35"/>
      <c r="G47" s="24"/>
      <c r="H47" s="31"/>
      <c r="I47" s="29"/>
      <c r="J47" s="30"/>
      <c r="K47" s="31"/>
      <c r="L47" s="32"/>
      <c r="M47" s="30"/>
    </row>
    <row r="48" spans="1:13" x14ac:dyDescent="0.3">
      <c r="A48" s="5" t="s">
        <v>55</v>
      </c>
      <c r="B48" s="23">
        <f>B44+7.2</f>
        <v>101.2</v>
      </c>
      <c r="C48" s="23">
        <f>C3-B48</f>
        <v>50.8</v>
      </c>
      <c r="D48" s="24" t="s">
        <v>56</v>
      </c>
      <c r="E48" s="34">
        <f>B48/40</f>
        <v>2.5300000000000002</v>
      </c>
      <c r="F48" s="35">
        <f>E48/24</f>
        <v>0.10541666666666667</v>
      </c>
      <c r="G48" s="27">
        <f>G3+F48</f>
        <v>0.64708333333333334</v>
      </c>
      <c r="H48" s="31">
        <f>B48/42</f>
        <v>2.4095238095238094</v>
      </c>
      <c r="I48" s="29">
        <f>H48/24</f>
        <v>0.10039682539682539</v>
      </c>
      <c r="J48" s="30">
        <f>J3+I48</f>
        <v>0.642063492063492</v>
      </c>
      <c r="K48" s="31">
        <f>B48/44</f>
        <v>2.3000000000000003</v>
      </c>
      <c r="L48" s="32">
        <f>K48/24</f>
        <v>9.583333333333334E-2</v>
      </c>
      <c r="M48" s="30">
        <f>M3+L48</f>
        <v>0.63749999999999996</v>
      </c>
    </row>
    <row r="49" spans="1:13" x14ac:dyDescent="0.3">
      <c r="A49" s="5" t="s">
        <v>57</v>
      </c>
      <c r="B49" s="23">
        <f>B44+9.3</f>
        <v>103.3</v>
      </c>
      <c r="C49" s="23">
        <f>C3-B49</f>
        <v>48.7</v>
      </c>
      <c r="D49" s="24" t="s">
        <v>58</v>
      </c>
      <c r="E49" s="34">
        <f>B49/40</f>
        <v>2.5825</v>
      </c>
      <c r="F49" s="35">
        <f>E49/24</f>
        <v>0.10760416666666667</v>
      </c>
      <c r="G49" s="27">
        <f>G3+F49</f>
        <v>0.64927083333333324</v>
      </c>
      <c r="H49" s="31">
        <f>B49/42</f>
        <v>2.4595238095238097</v>
      </c>
      <c r="I49" s="29">
        <f>H49/24</f>
        <v>0.10248015873015874</v>
      </c>
      <c r="J49" s="30">
        <f>J3+I49</f>
        <v>0.64414682539682533</v>
      </c>
      <c r="K49" s="31">
        <f>B49/44</f>
        <v>2.3477272727272727</v>
      </c>
      <c r="L49" s="32">
        <f>K49/24</f>
        <v>9.7821969696969699E-2</v>
      </c>
      <c r="M49" s="30">
        <f>M3+L49</f>
        <v>0.63948863636363629</v>
      </c>
    </row>
    <row r="50" spans="1:13" x14ac:dyDescent="0.3">
      <c r="A50" s="5" t="s">
        <v>59</v>
      </c>
      <c r="B50" s="23">
        <f>B44+9.8</f>
        <v>103.8</v>
      </c>
      <c r="C50" s="23">
        <f>C3-B50</f>
        <v>48.2</v>
      </c>
      <c r="D50" s="24" t="s">
        <v>60</v>
      </c>
      <c r="E50" s="34"/>
      <c r="F50" s="35"/>
      <c r="G50" s="24"/>
      <c r="H50" s="31"/>
      <c r="I50" s="29"/>
      <c r="J50" s="30"/>
      <c r="K50" s="31"/>
      <c r="L50" s="32"/>
      <c r="M50" s="30"/>
    </row>
    <row r="51" spans="1:13" x14ac:dyDescent="0.3">
      <c r="A51" s="53" t="s">
        <v>61</v>
      </c>
      <c r="B51" s="54">
        <f>B44+10</f>
        <v>104</v>
      </c>
      <c r="C51" s="23">
        <f>C3-B51</f>
        <v>48</v>
      </c>
      <c r="D51" s="55" t="s">
        <v>62</v>
      </c>
      <c r="E51" s="56">
        <f>104/40</f>
        <v>2.6</v>
      </c>
      <c r="F51" s="57">
        <f>E51/24</f>
        <v>0.10833333333333334</v>
      </c>
      <c r="G51" s="58">
        <f>G3+F51</f>
        <v>0.64999999999999991</v>
      </c>
      <c r="H51" s="59">
        <f>104/42</f>
        <v>2.4761904761904763</v>
      </c>
      <c r="I51" s="60">
        <f>H51/24</f>
        <v>0.10317460317460318</v>
      </c>
      <c r="J51" s="61">
        <f>J3+I51</f>
        <v>0.64484126984126977</v>
      </c>
      <c r="K51" s="62">
        <f t="shared" ref="K51:K63" si="10">B51/44</f>
        <v>2.3636363636363638</v>
      </c>
      <c r="L51" s="63">
        <f>K51/24</f>
        <v>9.8484848484848495E-2</v>
      </c>
      <c r="M51" s="61">
        <f>M3+L51</f>
        <v>0.64015151515151514</v>
      </c>
    </row>
    <row r="52" spans="1:13" x14ac:dyDescent="0.3">
      <c r="A52" s="5" t="s">
        <v>63</v>
      </c>
      <c r="B52" s="23">
        <f>B44+10.4</f>
        <v>104.4</v>
      </c>
      <c r="C52" s="23">
        <f>C3-B52</f>
        <v>47.599999999999994</v>
      </c>
      <c r="D52" s="24" t="s">
        <v>64</v>
      </c>
      <c r="E52" s="34">
        <f>B52/40</f>
        <v>2.6100000000000003</v>
      </c>
      <c r="F52" s="35">
        <f t="shared" ref="F52:F55" si="11">E52/24</f>
        <v>0.10875000000000001</v>
      </c>
      <c r="G52" s="27">
        <f>G3+F52</f>
        <v>0.65041666666666664</v>
      </c>
      <c r="H52" s="31">
        <f>B52/42</f>
        <v>2.4857142857142858</v>
      </c>
      <c r="I52" s="29">
        <f t="shared" ref="I52:I63" si="12">H52/24</f>
        <v>0.10357142857142858</v>
      </c>
      <c r="J52" s="30">
        <f>J3+I52</f>
        <v>0.64523809523809517</v>
      </c>
      <c r="K52" s="31">
        <f t="shared" si="10"/>
        <v>2.372727272727273</v>
      </c>
      <c r="L52" s="32">
        <f t="shared" ref="L52:L63" si="13">K52/24</f>
        <v>9.8863636363636376E-2</v>
      </c>
      <c r="M52" s="30">
        <f>M3+L52</f>
        <v>0.64053030303030301</v>
      </c>
    </row>
    <row r="53" spans="1:13" x14ac:dyDescent="0.3">
      <c r="A53" s="5" t="s">
        <v>65</v>
      </c>
      <c r="B53" s="23">
        <f>B44+11</f>
        <v>105</v>
      </c>
      <c r="C53" s="23">
        <f>C3-B53</f>
        <v>47</v>
      </c>
      <c r="D53" s="24" t="s">
        <v>66</v>
      </c>
      <c r="E53" s="34">
        <f>B53/40</f>
        <v>2.625</v>
      </c>
      <c r="F53" s="35">
        <f t="shared" si="11"/>
        <v>0.109375</v>
      </c>
      <c r="G53" s="27">
        <f>G3+F53</f>
        <v>0.65104166666666663</v>
      </c>
      <c r="H53" s="31">
        <f>B53/42</f>
        <v>2.5</v>
      </c>
      <c r="I53" s="29">
        <f t="shared" si="12"/>
        <v>0.10416666666666667</v>
      </c>
      <c r="J53" s="30">
        <f>J3+I53</f>
        <v>0.64583333333333326</v>
      </c>
      <c r="K53" s="31">
        <f t="shared" si="10"/>
        <v>2.3863636363636362</v>
      </c>
      <c r="L53" s="32">
        <f t="shared" si="13"/>
        <v>9.9431818181818177E-2</v>
      </c>
      <c r="M53" s="30">
        <f>M3+L53</f>
        <v>0.64109848484848486</v>
      </c>
    </row>
    <row r="54" spans="1:13" x14ac:dyDescent="0.3">
      <c r="A54" s="5" t="s">
        <v>67</v>
      </c>
      <c r="B54" s="23">
        <f>B44+14.6</f>
        <v>108.6</v>
      </c>
      <c r="C54" s="23">
        <f>C3-B54</f>
        <v>43.400000000000006</v>
      </c>
      <c r="D54" s="24" t="s">
        <v>68</v>
      </c>
      <c r="E54" s="34">
        <f>108.6/40</f>
        <v>2.7149999999999999</v>
      </c>
      <c r="F54" s="35">
        <f>E54/24</f>
        <v>0.11312499999999999</v>
      </c>
      <c r="G54" s="27">
        <f>G3+F54</f>
        <v>0.65479166666666666</v>
      </c>
      <c r="H54" s="28">
        <f>108.6/42</f>
        <v>2.5857142857142854</v>
      </c>
      <c r="I54" s="29">
        <f t="shared" si="12"/>
        <v>0.10773809523809523</v>
      </c>
      <c r="J54" s="30">
        <f>J3+I54</f>
        <v>0.64940476190476182</v>
      </c>
      <c r="K54" s="31">
        <f t="shared" si="10"/>
        <v>2.4681818181818183</v>
      </c>
      <c r="L54" s="32">
        <f t="shared" si="13"/>
        <v>0.10284090909090909</v>
      </c>
      <c r="M54" s="30">
        <f>M3+L54</f>
        <v>0.64450757575757578</v>
      </c>
    </row>
    <row r="55" spans="1:13" x14ac:dyDescent="0.3">
      <c r="A55" s="5" t="s">
        <v>69</v>
      </c>
      <c r="B55" s="6">
        <f>B44+23.4</f>
        <v>117.4</v>
      </c>
      <c r="C55" s="23">
        <f>C3-B55</f>
        <v>34.599999999999994</v>
      </c>
      <c r="D55" s="24" t="s">
        <v>70</v>
      </c>
      <c r="E55" s="34">
        <f>117.4/40</f>
        <v>2.9350000000000001</v>
      </c>
      <c r="F55" s="35">
        <f t="shared" si="11"/>
        <v>0.12229166666666667</v>
      </c>
      <c r="G55" s="27">
        <f>G3+F55</f>
        <v>0.66395833333333332</v>
      </c>
      <c r="H55" s="28">
        <f>117.4/42</f>
        <v>2.7952380952380955</v>
      </c>
      <c r="I55" s="29">
        <f t="shared" si="12"/>
        <v>0.11646825396825398</v>
      </c>
      <c r="J55" s="30">
        <f>J3+I55</f>
        <v>0.65813492063492063</v>
      </c>
      <c r="K55" s="31">
        <f t="shared" si="10"/>
        <v>2.6681818181818184</v>
      </c>
      <c r="L55" s="32">
        <f t="shared" si="13"/>
        <v>0.11117424242424244</v>
      </c>
      <c r="M55" s="30">
        <f>M3+L55</f>
        <v>0.65284090909090908</v>
      </c>
    </row>
    <row r="56" spans="1:13" x14ac:dyDescent="0.3">
      <c r="A56" s="33" t="s">
        <v>30</v>
      </c>
      <c r="B56" s="6">
        <f>B44+24.5</f>
        <v>118.5</v>
      </c>
      <c r="C56" s="23">
        <f>C3-B56</f>
        <v>33.5</v>
      </c>
      <c r="D56" s="24" t="s">
        <v>31</v>
      </c>
      <c r="E56" s="34">
        <f>B56/40</f>
        <v>2.9624999999999999</v>
      </c>
      <c r="F56" s="35">
        <f>E56/24</f>
        <v>0.12343749999999999</v>
      </c>
      <c r="G56" s="27">
        <f>G3+F56</f>
        <v>0.66510416666666661</v>
      </c>
      <c r="H56" s="31">
        <f>B56/42</f>
        <v>2.8214285714285716</v>
      </c>
      <c r="I56" s="29">
        <f t="shared" si="12"/>
        <v>0.11755952380952382</v>
      </c>
      <c r="J56" s="30">
        <f>J3+I56</f>
        <v>0.65922619047619047</v>
      </c>
      <c r="K56" s="31">
        <f t="shared" si="10"/>
        <v>2.6931818181818183</v>
      </c>
      <c r="L56" s="32">
        <f t="shared" si="13"/>
        <v>0.1122159090909091</v>
      </c>
      <c r="M56" s="30">
        <f>M3+L56</f>
        <v>0.65388257575757569</v>
      </c>
    </row>
    <row r="57" spans="1:13" x14ac:dyDescent="0.3">
      <c r="A57" s="37" t="s">
        <v>33</v>
      </c>
      <c r="B57" s="6">
        <f>B44+24.8</f>
        <v>118.8</v>
      </c>
      <c r="C57" s="23">
        <f>C3-B57</f>
        <v>33.200000000000003</v>
      </c>
      <c r="D57" s="24" t="s">
        <v>34</v>
      </c>
      <c r="E57" s="34"/>
      <c r="F57" s="35"/>
      <c r="G57" s="24"/>
      <c r="H57" s="31">
        <f>B57/42</f>
        <v>2.8285714285714283</v>
      </c>
      <c r="I57" s="29">
        <f t="shared" si="12"/>
        <v>0.11785714285714284</v>
      </c>
      <c r="J57" s="30">
        <f>J3+I57</f>
        <v>0.65952380952380951</v>
      </c>
      <c r="K57" s="31">
        <f t="shared" si="10"/>
        <v>2.6999999999999997</v>
      </c>
      <c r="L57" s="32">
        <f t="shared" si="13"/>
        <v>0.11249999999999999</v>
      </c>
      <c r="M57" s="30">
        <f>M3+L57</f>
        <v>0.65416666666666656</v>
      </c>
    </row>
    <row r="58" spans="1:13" x14ac:dyDescent="0.3">
      <c r="A58" s="37" t="s">
        <v>36</v>
      </c>
      <c r="B58" s="6">
        <f>B44+25</f>
        <v>119</v>
      </c>
      <c r="C58" s="23">
        <f>C3-B58</f>
        <v>33</v>
      </c>
      <c r="D58" s="24" t="s">
        <v>37</v>
      </c>
      <c r="E58" s="34">
        <f>B58/40</f>
        <v>2.9750000000000001</v>
      </c>
      <c r="F58" s="35">
        <f>E58/24</f>
        <v>0.12395833333333334</v>
      </c>
      <c r="G58" s="27">
        <f>G3+F58</f>
        <v>0.66562499999999991</v>
      </c>
      <c r="H58" s="31">
        <f>B58/42</f>
        <v>2.8333333333333335</v>
      </c>
      <c r="I58" s="29">
        <f t="shared" si="12"/>
        <v>0.11805555555555557</v>
      </c>
      <c r="J58" s="30">
        <f>J3+I58</f>
        <v>0.65972222222222221</v>
      </c>
      <c r="K58" s="31">
        <f t="shared" si="10"/>
        <v>2.7045454545454546</v>
      </c>
      <c r="L58" s="32">
        <f t="shared" si="13"/>
        <v>0.11268939393939394</v>
      </c>
      <c r="M58" s="30">
        <f>M3+L58</f>
        <v>0.65435606060606055</v>
      </c>
    </row>
    <row r="59" spans="1:13" x14ac:dyDescent="0.3">
      <c r="A59" s="37" t="s">
        <v>39</v>
      </c>
      <c r="B59" s="38">
        <f>B44+26.2</f>
        <v>120.2</v>
      </c>
      <c r="C59" s="23">
        <f>C3-B59</f>
        <v>31.799999999999997</v>
      </c>
      <c r="D59" s="40" t="s">
        <v>40</v>
      </c>
      <c r="E59" s="41">
        <f>120.2/40</f>
        <v>3.0049999999999999</v>
      </c>
      <c r="F59" s="42">
        <f>E59/24</f>
        <v>0.12520833333333334</v>
      </c>
      <c r="G59" s="43">
        <f>G3+F59</f>
        <v>0.666875</v>
      </c>
      <c r="H59" s="44">
        <f>120.2/42</f>
        <v>2.861904761904762</v>
      </c>
      <c r="I59" s="45">
        <f t="shared" si="12"/>
        <v>0.11924603174603175</v>
      </c>
      <c r="J59" s="46">
        <f>J3+I59</f>
        <v>0.6609126984126984</v>
      </c>
      <c r="K59" s="47">
        <f t="shared" si="10"/>
        <v>2.7318181818181819</v>
      </c>
      <c r="L59" s="48">
        <f t="shared" si="13"/>
        <v>0.11382575757575758</v>
      </c>
      <c r="M59" s="46">
        <f>M3+L59</f>
        <v>0.65549242424242427</v>
      </c>
    </row>
    <row r="60" spans="1:13" x14ac:dyDescent="0.3">
      <c r="A60" s="37" t="s">
        <v>42</v>
      </c>
      <c r="B60" s="6">
        <f>B44+26.4</f>
        <v>120.4</v>
      </c>
      <c r="C60" s="23">
        <f>C3-B60</f>
        <v>31.599999999999994</v>
      </c>
      <c r="D60" s="24" t="s">
        <v>43</v>
      </c>
      <c r="E60" s="34"/>
      <c r="F60" s="35"/>
      <c r="G60" s="24"/>
      <c r="H60" s="31">
        <f>B60/42</f>
        <v>2.8666666666666667</v>
      </c>
      <c r="I60" s="29">
        <f t="shared" si="12"/>
        <v>0.11944444444444445</v>
      </c>
      <c r="J60" s="30">
        <f>J3+I60</f>
        <v>0.66111111111111109</v>
      </c>
      <c r="K60" s="31">
        <f t="shared" si="10"/>
        <v>2.7363636363636363</v>
      </c>
      <c r="L60" s="32">
        <f t="shared" si="13"/>
        <v>0.11401515151515151</v>
      </c>
      <c r="M60" s="30">
        <f>M3+L60</f>
        <v>0.65568181818181814</v>
      </c>
    </row>
    <row r="61" spans="1:13" x14ac:dyDescent="0.3">
      <c r="A61" s="37" t="s">
        <v>45</v>
      </c>
      <c r="B61" s="6">
        <f>B44+27.7</f>
        <v>121.7</v>
      </c>
      <c r="C61" s="23">
        <f>C3-B61</f>
        <v>30.299999999999997</v>
      </c>
      <c r="D61" s="24" t="s">
        <v>46</v>
      </c>
      <c r="E61" s="34">
        <f>B61/40</f>
        <v>3.0425</v>
      </c>
      <c r="F61" s="35">
        <f>E61/24</f>
        <v>0.12677083333333333</v>
      </c>
      <c r="G61" s="27">
        <f>G3+F61</f>
        <v>0.66843750000000002</v>
      </c>
      <c r="H61" s="31">
        <f>B61/42</f>
        <v>2.8976190476190475</v>
      </c>
      <c r="I61" s="29">
        <f t="shared" si="12"/>
        <v>0.12073412698412699</v>
      </c>
      <c r="J61" s="30">
        <f>J3+I61</f>
        <v>0.66240079365079363</v>
      </c>
      <c r="K61" s="31">
        <f t="shared" si="10"/>
        <v>2.7659090909090911</v>
      </c>
      <c r="L61" s="32">
        <f t="shared" si="13"/>
        <v>0.11524621212121212</v>
      </c>
      <c r="M61" s="30">
        <f>M3+L61</f>
        <v>0.65691287878787874</v>
      </c>
    </row>
    <row r="62" spans="1:13" x14ac:dyDescent="0.3">
      <c r="A62" s="37" t="s">
        <v>48</v>
      </c>
      <c r="B62" s="6">
        <f>B44+28.4</f>
        <v>122.4</v>
      </c>
      <c r="C62" s="23">
        <f>C3-B62</f>
        <v>29.599999999999994</v>
      </c>
      <c r="D62" s="24" t="s">
        <v>46</v>
      </c>
      <c r="E62" s="34">
        <f>B62/40</f>
        <v>3.06</v>
      </c>
      <c r="F62" s="35">
        <f>E62/24</f>
        <v>0.1275</v>
      </c>
      <c r="G62" s="27">
        <f>G3+F62</f>
        <v>0.66916666666666669</v>
      </c>
      <c r="H62" s="31">
        <f>B62/42</f>
        <v>2.9142857142857146</v>
      </c>
      <c r="I62" s="29">
        <f t="shared" si="12"/>
        <v>0.12142857142857144</v>
      </c>
      <c r="J62" s="30">
        <f>J3+I62</f>
        <v>0.66309523809523807</v>
      </c>
      <c r="K62" s="31">
        <f t="shared" si="10"/>
        <v>2.7818181818181817</v>
      </c>
      <c r="L62" s="32">
        <f t="shared" si="13"/>
        <v>0.11590909090909091</v>
      </c>
      <c r="M62" s="30">
        <f>M3+L62</f>
        <v>0.65757575757575748</v>
      </c>
    </row>
    <row r="63" spans="1:13" x14ac:dyDescent="0.3">
      <c r="A63" s="21" t="s">
        <v>76</v>
      </c>
      <c r="B63" s="22">
        <f>B44+29</f>
        <v>123</v>
      </c>
      <c r="C63" s="23">
        <f>C3-B63</f>
        <v>29</v>
      </c>
      <c r="D63" s="64" t="s">
        <v>10</v>
      </c>
      <c r="E63" s="65">
        <f>123/40</f>
        <v>3.0750000000000002</v>
      </c>
      <c r="F63" s="66">
        <f>E63/24</f>
        <v>0.12812500000000002</v>
      </c>
      <c r="G63" s="67">
        <f>G3+F63</f>
        <v>0.66979166666666667</v>
      </c>
      <c r="H63" s="68">
        <f>123/42</f>
        <v>2.9285714285714284</v>
      </c>
      <c r="I63" s="69">
        <f t="shared" si="12"/>
        <v>0.12202380952380952</v>
      </c>
      <c r="J63" s="70">
        <f>J3+I63</f>
        <v>0.66369047619047616</v>
      </c>
      <c r="K63" s="71">
        <f t="shared" si="10"/>
        <v>2.7954545454545454</v>
      </c>
      <c r="L63" s="72">
        <f t="shared" si="13"/>
        <v>0.11647727272727272</v>
      </c>
      <c r="M63" s="70">
        <f>M3+L63</f>
        <v>0.65814393939393934</v>
      </c>
    </row>
    <row r="64" spans="1:13" x14ac:dyDescent="0.3">
      <c r="A64" s="51" t="s">
        <v>82</v>
      </c>
      <c r="B64" s="23">
        <f>B63+0.7</f>
        <v>123.7</v>
      </c>
      <c r="C64" s="23">
        <f>C3-B64</f>
        <v>28.299999999999997</v>
      </c>
      <c r="D64" s="24" t="s">
        <v>10</v>
      </c>
      <c r="E64" s="34"/>
      <c r="F64" s="35"/>
      <c r="G64" s="24"/>
      <c r="H64" s="31"/>
      <c r="I64" s="29"/>
      <c r="J64" s="30"/>
      <c r="K64" s="31"/>
      <c r="L64" s="32"/>
      <c r="M64" s="30"/>
    </row>
    <row r="65" spans="1:13" x14ac:dyDescent="0.3">
      <c r="A65" s="5" t="s">
        <v>52</v>
      </c>
      <c r="B65" s="23">
        <f>B63+2.9</f>
        <v>125.9</v>
      </c>
      <c r="C65" s="23">
        <f>C3-B65</f>
        <v>26.099999999999994</v>
      </c>
      <c r="D65" s="24"/>
      <c r="E65" s="34">
        <f>125.9/40</f>
        <v>3.1475</v>
      </c>
      <c r="F65" s="35">
        <f>E65/24</f>
        <v>0.13114583333333332</v>
      </c>
      <c r="G65" s="27">
        <f>G3+F65</f>
        <v>0.67281249999999992</v>
      </c>
      <c r="H65" s="52">
        <f>125.9/42</f>
        <v>2.9976190476190476</v>
      </c>
      <c r="I65" s="29">
        <f>H65/24</f>
        <v>0.12490079365079365</v>
      </c>
      <c r="J65" s="30">
        <f>J3+I65</f>
        <v>0.66656746031746028</v>
      </c>
      <c r="K65" s="31">
        <f>B65/44</f>
        <v>2.8613636363636363</v>
      </c>
      <c r="L65" s="32">
        <f>K65/24</f>
        <v>0.11922348484848484</v>
      </c>
      <c r="M65" s="30">
        <f>M3+L65</f>
        <v>0.66089015151515151</v>
      </c>
    </row>
    <row r="66" spans="1:13" x14ac:dyDescent="0.3">
      <c r="A66" s="5" t="s">
        <v>53</v>
      </c>
      <c r="B66" s="23">
        <f>B63+5.5</f>
        <v>128.5</v>
      </c>
      <c r="C66" s="23">
        <f>C3-B66</f>
        <v>23.5</v>
      </c>
      <c r="D66" s="24" t="s">
        <v>54</v>
      </c>
      <c r="E66" s="34">
        <f>B66/40</f>
        <v>3.2124999999999999</v>
      </c>
      <c r="F66" s="35">
        <f>E66/24</f>
        <v>0.13385416666666666</v>
      </c>
      <c r="G66" s="27">
        <f>G3+F66</f>
        <v>0.67552083333333335</v>
      </c>
      <c r="H66" s="31">
        <f>B66/42</f>
        <v>3.0595238095238093</v>
      </c>
      <c r="I66" s="29">
        <f>H66/24</f>
        <v>0.12748015873015872</v>
      </c>
      <c r="J66" s="30">
        <f>J3+I66</f>
        <v>0.66914682539682535</v>
      </c>
      <c r="K66" s="31">
        <f>B66/44</f>
        <v>2.9204545454545454</v>
      </c>
      <c r="L66" s="32">
        <f>K66/24</f>
        <v>0.12168560606060606</v>
      </c>
      <c r="M66" s="30">
        <f>M3+L66</f>
        <v>0.66335227272727271</v>
      </c>
    </row>
    <row r="67" spans="1:13" x14ac:dyDescent="0.3">
      <c r="A67" s="5" t="s">
        <v>55</v>
      </c>
      <c r="B67" s="23">
        <f>B63+7.2</f>
        <v>130.19999999999999</v>
      </c>
      <c r="C67" s="23">
        <f>C3-B67</f>
        <v>21.800000000000011</v>
      </c>
      <c r="D67" s="24" t="s">
        <v>56</v>
      </c>
      <c r="E67" s="34">
        <f>B67/40</f>
        <v>3.2549999999999999</v>
      </c>
      <c r="F67" s="35">
        <f>E67/24</f>
        <v>0.135625</v>
      </c>
      <c r="G67" s="27">
        <f>G3+F67</f>
        <v>0.67729166666666663</v>
      </c>
      <c r="H67" s="31">
        <f>B67/42</f>
        <v>3.0999999999999996</v>
      </c>
      <c r="I67" s="29">
        <f>H67/24</f>
        <v>0.12916666666666665</v>
      </c>
      <c r="J67" s="30">
        <f>J3+I67</f>
        <v>0.67083333333333328</v>
      </c>
      <c r="K67" s="31">
        <f>B67/44</f>
        <v>2.959090909090909</v>
      </c>
      <c r="L67" s="32">
        <f>K67/24</f>
        <v>0.12329545454545454</v>
      </c>
      <c r="M67" s="30">
        <f>M3+L67</f>
        <v>0.66496212121212117</v>
      </c>
    </row>
    <row r="68" spans="1:13" x14ac:dyDescent="0.3">
      <c r="A68" s="5" t="s">
        <v>57</v>
      </c>
      <c r="B68" s="23">
        <f>B63+9.3</f>
        <v>132.30000000000001</v>
      </c>
      <c r="C68" s="23">
        <f>C3-B68</f>
        <v>19.699999999999989</v>
      </c>
      <c r="D68" s="24" t="s">
        <v>58</v>
      </c>
      <c r="E68" s="34">
        <f>B68/40</f>
        <v>3.3075000000000001</v>
      </c>
      <c r="F68" s="35">
        <f>E68/24</f>
        <v>0.1378125</v>
      </c>
      <c r="G68" s="27">
        <f>G3+F68</f>
        <v>0.67947916666666663</v>
      </c>
      <c r="H68" s="31">
        <f>B68/42</f>
        <v>3.1500000000000004</v>
      </c>
      <c r="I68" s="29">
        <f>H68/24</f>
        <v>0.13125000000000001</v>
      </c>
      <c r="J68" s="30">
        <f>J3+I68</f>
        <v>0.67291666666666661</v>
      </c>
      <c r="K68" s="31">
        <f>B68/44</f>
        <v>3.0068181818181823</v>
      </c>
      <c r="L68" s="32">
        <f>K68/24</f>
        <v>0.12528409090909093</v>
      </c>
      <c r="M68" s="30">
        <f>M3+L68</f>
        <v>0.66695075757575761</v>
      </c>
    </row>
    <row r="69" spans="1:13" x14ac:dyDescent="0.3">
      <c r="A69" s="5" t="s">
        <v>59</v>
      </c>
      <c r="B69" s="23">
        <f>B63+9.8</f>
        <v>132.80000000000001</v>
      </c>
      <c r="C69" s="23">
        <f>C3-B69</f>
        <v>19.199999999999989</v>
      </c>
      <c r="D69" s="24" t="s">
        <v>60</v>
      </c>
      <c r="E69" s="34"/>
      <c r="F69" s="35"/>
      <c r="G69" s="24"/>
      <c r="H69" s="31"/>
      <c r="I69" s="29"/>
      <c r="J69" s="30"/>
      <c r="K69" s="31"/>
      <c r="L69" s="32"/>
      <c r="M69" s="30"/>
    </row>
    <row r="70" spans="1:13" x14ac:dyDescent="0.3">
      <c r="A70" s="53" t="s">
        <v>61</v>
      </c>
      <c r="B70" s="54">
        <f>B63+10</f>
        <v>133</v>
      </c>
      <c r="C70" s="23">
        <f>C3-B70</f>
        <v>19</v>
      </c>
      <c r="D70" s="55" t="s">
        <v>62</v>
      </c>
      <c r="E70" s="56">
        <f>133/40</f>
        <v>3.3250000000000002</v>
      </c>
      <c r="F70" s="57">
        <f>E70/24</f>
        <v>0.13854166666666667</v>
      </c>
      <c r="G70" s="58">
        <f>G3+F70</f>
        <v>0.6802083333333333</v>
      </c>
      <c r="H70" s="59">
        <f>133/42</f>
        <v>3.1666666666666665</v>
      </c>
      <c r="I70" s="60">
        <f>H70/24</f>
        <v>0.13194444444444445</v>
      </c>
      <c r="J70" s="61">
        <f>J3+I70</f>
        <v>0.67361111111111105</v>
      </c>
      <c r="K70" s="62">
        <f t="shared" ref="K70:K82" si="14">B70/44</f>
        <v>3.0227272727272729</v>
      </c>
      <c r="L70" s="63">
        <f>K70/24</f>
        <v>0.1259469696969697</v>
      </c>
      <c r="M70" s="61">
        <f>M3+L70</f>
        <v>0.66761363636363635</v>
      </c>
    </row>
    <row r="71" spans="1:13" x14ac:dyDescent="0.3">
      <c r="A71" s="5" t="s">
        <v>63</v>
      </c>
      <c r="B71" s="23">
        <f>B63+10.4</f>
        <v>133.4</v>
      </c>
      <c r="C71" s="23">
        <f>C3-B71</f>
        <v>18.599999999999994</v>
      </c>
      <c r="D71" s="24" t="s">
        <v>64</v>
      </c>
      <c r="E71" s="34">
        <f t="shared" ref="E71:E77" si="15">B71/40</f>
        <v>3.335</v>
      </c>
      <c r="F71" s="35">
        <f t="shared" ref="F71:F77" si="16">E71/24</f>
        <v>0.13895833333333332</v>
      </c>
      <c r="G71" s="27">
        <f>G3+F71</f>
        <v>0.68062499999999992</v>
      </c>
      <c r="H71" s="31">
        <f>B71/42</f>
        <v>3.1761904761904765</v>
      </c>
      <c r="I71" s="29">
        <f t="shared" ref="I71:I82" si="17">H71/24</f>
        <v>0.13234126984126984</v>
      </c>
      <c r="J71" s="30">
        <f>J3+I71</f>
        <v>0.67400793650793644</v>
      </c>
      <c r="K71" s="31">
        <f t="shared" si="14"/>
        <v>3.0318181818181817</v>
      </c>
      <c r="L71" s="32">
        <f t="shared" ref="L71:L82" si="18">K71/24</f>
        <v>0.12632575757575756</v>
      </c>
      <c r="M71" s="30">
        <f>M3+L71</f>
        <v>0.66799242424242422</v>
      </c>
    </row>
    <row r="72" spans="1:13" x14ac:dyDescent="0.3">
      <c r="A72" s="5" t="s">
        <v>65</v>
      </c>
      <c r="B72" s="23">
        <f>B63+11</f>
        <v>134</v>
      </c>
      <c r="C72" s="23">
        <f>C3-B72</f>
        <v>18</v>
      </c>
      <c r="D72" s="24" t="s">
        <v>66</v>
      </c>
      <c r="E72" s="34">
        <f t="shared" si="15"/>
        <v>3.35</v>
      </c>
      <c r="F72" s="35">
        <f t="shared" si="16"/>
        <v>0.13958333333333334</v>
      </c>
      <c r="G72" s="27">
        <f>G3+F72</f>
        <v>0.68124999999999991</v>
      </c>
      <c r="H72" s="31">
        <f>B72/42</f>
        <v>3.1904761904761907</v>
      </c>
      <c r="I72" s="29">
        <f t="shared" si="17"/>
        <v>0.13293650793650794</v>
      </c>
      <c r="J72" s="30">
        <f>J3+I72</f>
        <v>0.67460317460317454</v>
      </c>
      <c r="K72" s="31">
        <f t="shared" si="14"/>
        <v>3.0454545454545454</v>
      </c>
      <c r="L72" s="32">
        <f t="shared" si="18"/>
        <v>0.12689393939393939</v>
      </c>
      <c r="M72" s="30">
        <f>M3+L72</f>
        <v>0.66856060606060597</v>
      </c>
    </row>
    <row r="73" spans="1:13" x14ac:dyDescent="0.3">
      <c r="A73" s="5" t="s">
        <v>67</v>
      </c>
      <c r="B73" s="23">
        <f>B63+14.6</f>
        <v>137.6</v>
      </c>
      <c r="C73" s="23">
        <f>C3-B73</f>
        <v>14.400000000000006</v>
      </c>
      <c r="D73" s="24" t="s">
        <v>68</v>
      </c>
      <c r="E73" s="34">
        <f t="shared" si="15"/>
        <v>3.44</v>
      </c>
      <c r="F73" s="35">
        <f t="shared" si="16"/>
        <v>0.14333333333333334</v>
      </c>
      <c r="G73" s="27">
        <f>G3+F73</f>
        <v>0.68499999999999994</v>
      </c>
      <c r="H73" s="28">
        <f>137.6/42</f>
        <v>3.2761904761904761</v>
      </c>
      <c r="I73" s="29">
        <f t="shared" si="17"/>
        <v>0.13650793650793649</v>
      </c>
      <c r="J73" s="30">
        <f>J3+I73</f>
        <v>0.6781746031746031</v>
      </c>
      <c r="K73" s="31">
        <f t="shared" si="14"/>
        <v>3.127272727272727</v>
      </c>
      <c r="L73" s="32">
        <f t="shared" si="18"/>
        <v>0.13030303030303028</v>
      </c>
      <c r="M73" s="30">
        <f>M3+L73</f>
        <v>0.67196969696969688</v>
      </c>
    </row>
    <row r="74" spans="1:13" x14ac:dyDescent="0.3">
      <c r="A74" s="5" t="s">
        <v>69</v>
      </c>
      <c r="B74" s="6">
        <f>B63+23.4</f>
        <v>146.4</v>
      </c>
      <c r="C74" s="23">
        <f>C3-B74</f>
        <v>5.5999999999999943</v>
      </c>
      <c r="D74" s="24" t="s">
        <v>70</v>
      </c>
      <c r="E74" s="34">
        <f t="shared" si="15"/>
        <v>3.66</v>
      </c>
      <c r="F74" s="35">
        <f t="shared" si="16"/>
        <v>0.1525</v>
      </c>
      <c r="G74" s="27">
        <f>G3+F74</f>
        <v>0.6941666666666666</v>
      </c>
      <c r="H74" s="28">
        <f>146.4/42</f>
        <v>3.4857142857142858</v>
      </c>
      <c r="I74" s="29">
        <f t="shared" si="17"/>
        <v>0.14523809523809525</v>
      </c>
      <c r="J74" s="30">
        <f>J3+I74</f>
        <v>0.68690476190476191</v>
      </c>
      <c r="K74" s="31">
        <f t="shared" si="14"/>
        <v>3.3272727272727276</v>
      </c>
      <c r="L74" s="32">
        <f t="shared" si="18"/>
        <v>0.13863636363636364</v>
      </c>
      <c r="M74" s="30">
        <f>M3+L74</f>
        <v>0.6803030303030303</v>
      </c>
    </row>
    <row r="75" spans="1:13" x14ac:dyDescent="0.3">
      <c r="A75" s="33" t="s">
        <v>30</v>
      </c>
      <c r="B75" s="6">
        <f>B63+24.5</f>
        <v>147.5</v>
      </c>
      <c r="C75" s="23">
        <f>C3-B75</f>
        <v>4.5</v>
      </c>
      <c r="D75" s="24" t="s">
        <v>31</v>
      </c>
      <c r="E75" s="34">
        <f t="shared" si="15"/>
        <v>3.6875</v>
      </c>
      <c r="F75" s="35">
        <f t="shared" si="16"/>
        <v>0.15364583333333334</v>
      </c>
      <c r="G75" s="27">
        <f>G3+F75</f>
        <v>0.6953125</v>
      </c>
      <c r="H75" s="31">
        <f>B75/42</f>
        <v>3.5119047619047619</v>
      </c>
      <c r="I75" s="29">
        <f t="shared" si="17"/>
        <v>0.14632936507936509</v>
      </c>
      <c r="J75" s="30">
        <f>J3+I75</f>
        <v>0.68799603174603174</v>
      </c>
      <c r="K75" s="31">
        <f t="shared" si="14"/>
        <v>3.3522727272727271</v>
      </c>
      <c r="L75" s="32">
        <f t="shared" si="18"/>
        <v>0.1396780303030303</v>
      </c>
      <c r="M75" s="30">
        <f>M3+L75</f>
        <v>0.68134469696969691</v>
      </c>
    </row>
    <row r="76" spans="1:13" x14ac:dyDescent="0.3">
      <c r="A76" s="37" t="s">
        <v>33</v>
      </c>
      <c r="B76" s="6">
        <f>B63+24.8</f>
        <v>147.80000000000001</v>
      </c>
      <c r="C76" s="23">
        <f>C3-B76</f>
        <v>4.1999999999999886</v>
      </c>
      <c r="D76" s="24" t="s">
        <v>34</v>
      </c>
      <c r="E76" s="34">
        <f t="shared" si="15"/>
        <v>3.6950000000000003</v>
      </c>
      <c r="F76" s="35">
        <f t="shared" si="16"/>
        <v>0.15395833333333334</v>
      </c>
      <c r="G76" s="27">
        <f>G3+F76</f>
        <v>0.69562499999999994</v>
      </c>
      <c r="H76" s="31">
        <f>B76/42</f>
        <v>3.5190476190476194</v>
      </c>
      <c r="I76" s="29">
        <f t="shared" si="17"/>
        <v>0.14662698412698413</v>
      </c>
      <c r="J76" s="30">
        <f>J3+I76</f>
        <v>0.68829365079365079</v>
      </c>
      <c r="K76" s="31">
        <f t="shared" si="14"/>
        <v>3.3590909090909093</v>
      </c>
      <c r="L76" s="32">
        <f t="shared" si="18"/>
        <v>0.13996212121212123</v>
      </c>
      <c r="M76" s="30">
        <f>M3+L76</f>
        <v>0.68162878787878789</v>
      </c>
    </row>
    <row r="77" spans="1:13" x14ac:dyDescent="0.3">
      <c r="A77" s="37" t="s">
        <v>36</v>
      </c>
      <c r="B77" s="6">
        <f>B63+25</f>
        <v>148</v>
      </c>
      <c r="C77" s="23">
        <f>C3-B77</f>
        <v>4</v>
      </c>
      <c r="D77" s="24" t="s">
        <v>37</v>
      </c>
      <c r="E77" s="34">
        <f t="shared" si="15"/>
        <v>3.7</v>
      </c>
      <c r="F77" s="35">
        <f t="shared" si="16"/>
        <v>0.15416666666666667</v>
      </c>
      <c r="G77" s="27">
        <f>G3+F77</f>
        <v>0.6958333333333333</v>
      </c>
      <c r="H77" s="31">
        <f>B77/42</f>
        <v>3.5238095238095237</v>
      </c>
      <c r="I77" s="29">
        <f t="shared" si="17"/>
        <v>0.14682539682539683</v>
      </c>
      <c r="J77" s="30">
        <f>J3+I77</f>
        <v>0.68849206349206349</v>
      </c>
      <c r="K77" s="31">
        <f t="shared" si="14"/>
        <v>3.3636363636363638</v>
      </c>
      <c r="L77" s="32">
        <f t="shared" si="18"/>
        <v>0.14015151515151517</v>
      </c>
      <c r="M77" s="30">
        <f>M3+L77</f>
        <v>0.68181818181818177</v>
      </c>
    </row>
    <row r="78" spans="1:13" x14ac:dyDescent="0.3">
      <c r="A78" s="37" t="s">
        <v>39</v>
      </c>
      <c r="B78" s="38">
        <f>B63+26.2</f>
        <v>149.19999999999999</v>
      </c>
      <c r="C78" s="23">
        <f>C3-B78</f>
        <v>2.8000000000000114</v>
      </c>
      <c r="D78" s="40" t="s">
        <v>40</v>
      </c>
      <c r="E78" s="41">
        <f>149.2/40</f>
        <v>3.7299999999999995</v>
      </c>
      <c r="F78" s="42">
        <f>E78/24</f>
        <v>0.15541666666666665</v>
      </c>
      <c r="G78" s="43">
        <f>G3+F78</f>
        <v>0.69708333333333328</v>
      </c>
      <c r="H78" s="44">
        <f>149.2/42</f>
        <v>3.5523809523809522</v>
      </c>
      <c r="I78" s="45">
        <f t="shared" si="17"/>
        <v>0.14801587301587302</v>
      </c>
      <c r="J78" s="46">
        <f>J3+I78</f>
        <v>0.68968253968253967</v>
      </c>
      <c r="K78" s="47">
        <f t="shared" si="14"/>
        <v>3.3909090909090907</v>
      </c>
      <c r="L78" s="48">
        <f t="shared" si="18"/>
        <v>0.14128787878787877</v>
      </c>
      <c r="M78" s="46">
        <f>M3+L78</f>
        <v>0.68295454545454537</v>
      </c>
    </row>
    <row r="79" spans="1:13" x14ac:dyDescent="0.3">
      <c r="A79" s="37" t="s">
        <v>42</v>
      </c>
      <c r="B79" s="6">
        <f>B63+26.4</f>
        <v>149.4</v>
      </c>
      <c r="C79" s="23">
        <f>C3-B79</f>
        <v>2.5999999999999943</v>
      </c>
      <c r="D79" s="24" t="s">
        <v>43</v>
      </c>
      <c r="E79" s="34">
        <f>B79/40</f>
        <v>3.7350000000000003</v>
      </c>
      <c r="F79" s="35">
        <f>E79/24</f>
        <v>0.15562500000000001</v>
      </c>
      <c r="G79" s="27">
        <f>G3+F79</f>
        <v>0.69729166666666664</v>
      </c>
      <c r="H79" s="31">
        <f>B79/42</f>
        <v>3.5571428571428574</v>
      </c>
      <c r="I79" s="29">
        <f t="shared" si="17"/>
        <v>0.14821428571428572</v>
      </c>
      <c r="J79" s="30">
        <f>J3+I79</f>
        <v>0.68988095238095237</v>
      </c>
      <c r="K79" s="31">
        <f t="shared" si="14"/>
        <v>3.3954545454545455</v>
      </c>
      <c r="L79" s="32">
        <f t="shared" si="18"/>
        <v>0.14147727272727273</v>
      </c>
      <c r="M79" s="30">
        <f>M3+L79</f>
        <v>0.68314393939393936</v>
      </c>
    </row>
    <row r="80" spans="1:13" x14ac:dyDescent="0.3">
      <c r="A80" s="37" t="s">
        <v>45</v>
      </c>
      <c r="B80" s="6">
        <f>B63+27.7</f>
        <v>150.69999999999999</v>
      </c>
      <c r="C80" s="23">
        <f>C3-B80</f>
        <v>1.3000000000000114</v>
      </c>
      <c r="D80" s="24" t="s">
        <v>46</v>
      </c>
      <c r="E80" s="34">
        <f>B80/40</f>
        <v>3.7674999999999996</v>
      </c>
      <c r="F80" s="35">
        <f>E80/24</f>
        <v>0.15697916666666664</v>
      </c>
      <c r="G80" s="27">
        <f>G3+F80</f>
        <v>0.6986458333333333</v>
      </c>
      <c r="H80" s="31">
        <f>B80/42</f>
        <v>3.5880952380952378</v>
      </c>
      <c r="I80" s="29">
        <f t="shared" si="17"/>
        <v>0.14950396825396825</v>
      </c>
      <c r="J80" s="30">
        <f>J3+I80</f>
        <v>0.69117063492063491</v>
      </c>
      <c r="K80" s="31">
        <f t="shared" si="14"/>
        <v>3.4249999999999998</v>
      </c>
      <c r="L80" s="32">
        <f t="shared" si="18"/>
        <v>0.14270833333333333</v>
      </c>
      <c r="M80" s="30">
        <f>M3+L80</f>
        <v>0.68437499999999996</v>
      </c>
    </row>
    <row r="81" spans="1:13" x14ac:dyDescent="0.3">
      <c r="A81" s="37" t="s">
        <v>48</v>
      </c>
      <c r="B81" s="6">
        <f>B63+28.4</f>
        <v>151.4</v>
      </c>
      <c r="C81" s="23">
        <f>C3-B81</f>
        <v>0.59999999999999432</v>
      </c>
      <c r="D81" s="24" t="s">
        <v>46</v>
      </c>
      <c r="E81" s="34">
        <f>B81/40</f>
        <v>3.7850000000000001</v>
      </c>
      <c r="F81" s="35">
        <f>E81/24</f>
        <v>0.15770833333333334</v>
      </c>
      <c r="G81" s="27">
        <f>G3+F81</f>
        <v>0.69937499999999997</v>
      </c>
      <c r="H81" s="31">
        <f>B81/42</f>
        <v>3.6047619047619048</v>
      </c>
      <c r="I81" s="29">
        <f t="shared" si="17"/>
        <v>0.15019841269841269</v>
      </c>
      <c r="J81" s="30">
        <f>J3+I81</f>
        <v>0.69186507936507935</v>
      </c>
      <c r="K81" s="31">
        <f t="shared" si="14"/>
        <v>3.4409090909090909</v>
      </c>
      <c r="L81" s="32">
        <f t="shared" si="18"/>
        <v>0.14337121212121212</v>
      </c>
      <c r="M81" s="30">
        <f>M3+L81</f>
        <v>0.68503787878787881</v>
      </c>
    </row>
    <row r="82" spans="1:13" x14ac:dyDescent="0.3">
      <c r="A82" s="21" t="s">
        <v>77</v>
      </c>
      <c r="B82" s="22">
        <f>B63+29</f>
        <v>152</v>
      </c>
      <c r="C82" s="23">
        <f>C3-B82</f>
        <v>0</v>
      </c>
      <c r="D82" s="64" t="s">
        <v>10</v>
      </c>
      <c r="E82" s="65">
        <f>152/40</f>
        <v>3.8</v>
      </c>
      <c r="F82" s="66">
        <f>E82/24</f>
        <v>0.15833333333333333</v>
      </c>
      <c r="G82" s="67">
        <f>G3+F82</f>
        <v>0.7</v>
      </c>
      <c r="H82" s="68">
        <f>152/42</f>
        <v>3.6190476190476191</v>
      </c>
      <c r="I82" s="69">
        <f t="shared" si="17"/>
        <v>0.15079365079365079</v>
      </c>
      <c r="J82" s="70">
        <f>J3+I82</f>
        <v>0.69246031746031744</v>
      </c>
      <c r="K82" s="71">
        <f t="shared" si="14"/>
        <v>3.4545454545454546</v>
      </c>
      <c r="L82" s="72">
        <f t="shared" si="18"/>
        <v>0.14393939393939395</v>
      </c>
      <c r="M82" s="70">
        <f>M3+L82</f>
        <v>0.68560606060606055</v>
      </c>
    </row>
  </sheetData>
  <mergeCells count="2">
    <mergeCell ref="B1:C1"/>
    <mergeCell ref="G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Rouyat</dc:creator>
  <cp:lastModifiedBy>Christine Rouyat</cp:lastModifiedBy>
  <dcterms:created xsi:type="dcterms:W3CDTF">2025-10-28T16:31:53Z</dcterms:created>
  <dcterms:modified xsi:type="dcterms:W3CDTF">2025-11-11T18:33:59Z</dcterms:modified>
</cp:coreProperties>
</file>